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7006-14XT-PA-01 - SO 01 ..." sheetId="2" r:id="rId2"/>
    <sheet name="17006-14XT-PA-02 - SO 02 ..." sheetId="3" r:id="rId3"/>
  </sheets>
  <definedNames>
    <definedName name="_xlnm.Print_Area" localSheetId="0">'Rekapitulace stavby'!$D$4:$AO$76,'Rekapitulace stavby'!$C$82:$AQ$98</definedName>
    <definedName name="_xlnm.Print_Titles" localSheetId="0">'Rekapitulace stavby'!$92:$92</definedName>
    <definedName name="_xlnm._FilterDatabase" localSheetId="1" hidden="1">'17006-14XT-PA-01 - SO 01 ...'!$C$122:$K$231</definedName>
    <definedName name="_xlnm.Print_Area" localSheetId="1">'17006-14XT-PA-01 - SO 01 ...'!$C$4:$J$76,'17006-14XT-PA-01 - SO 01 ...'!$C$108:$K$231</definedName>
    <definedName name="_xlnm.Print_Titles" localSheetId="1">'17006-14XT-PA-01 - SO 01 ...'!$122:$122</definedName>
    <definedName name="_xlnm._FilterDatabase" localSheetId="2" hidden="1">'17006-14XT-PA-02 - SO 02 ...'!$C$130:$K$313</definedName>
    <definedName name="_xlnm.Print_Area" localSheetId="2">'17006-14XT-PA-02 - SO 02 ...'!$C$4:$J$76,'17006-14XT-PA-02 - SO 02 ...'!$C$116:$K$313</definedName>
    <definedName name="_xlnm.Print_Titles" localSheetId="2">'17006-14XT-PA-02 - SO 02 ...'!$130:$130</definedName>
  </definedNames>
  <calcPr/>
</workbook>
</file>

<file path=xl/calcChain.xml><?xml version="1.0" encoding="utf-8"?>
<calcChain xmlns="http://schemas.openxmlformats.org/spreadsheetml/2006/main">
  <c i="3" r="J39"/>
  <c r="J38"/>
  <c i="1" r="AY97"/>
  <c i="3" r="J37"/>
  <c i="1" r="AX97"/>
  <c i="3" r="BI312"/>
  <c r="BH312"/>
  <c r="BG312"/>
  <c r="BF312"/>
  <c r="T312"/>
  <c r="R312"/>
  <c r="P312"/>
  <c r="BK312"/>
  <c r="J312"/>
  <c r="BE312"/>
  <c r="BI310"/>
  <c r="BH310"/>
  <c r="BG310"/>
  <c r="BF310"/>
  <c r="T310"/>
  <c r="R310"/>
  <c r="P310"/>
  <c r="BK310"/>
  <c r="J310"/>
  <c r="BE310"/>
  <c r="BI307"/>
  <c r="BH307"/>
  <c r="BG307"/>
  <c r="BF307"/>
  <c r="T307"/>
  <c r="R307"/>
  <c r="P307"/>
  <c r="BK307"/>
  <c r="J307"/>
  <c r="BE307"/>
  <c r="BI305"/>
  <c r="BH305"/>
  <c r="BG305"/>
  <c r="BF305"/>
  <c r="T305"/>
  <c r="R305"/>
  <c r="P305"/>
  <c r="BK305"/>
  <c r="J305"/>
  <c r="BE305"/>
  <c r="BI303"/>
  <c r="BH303"/>
  <c r="BG303"/>
  <c r="BF303"/>
  <c r="T303"/>
  <c r="R303"/>
  <c r="P303"/>
  <c r="BK303"/>
  <c r="J303"/>
  <c r="BE303"/>
  <c r="BI300"/>
  <c r="BH300"/>
  <c r="BG300"/>
  <c r="BF300"/>
  <c r="T300"/>
  <c r="R300"/>
  <c r="P300"/>
  <c r="BK300"/>
  <c r="J300"/>
  <c r="BE300"/>
  <c r="BI298"/>
  <c r="BH298"/>
  <c r="BG298"/>
  <c r="BF298"/>
  <c r="T298"/>
  <c r="R298"/>
  <c r="P298"/>
  <c r="BK298"/>
  <c r="J298"/>
  <c r="BE298"/>
  <c r="BI295"/>
  <c r="BH295"/>
  <c r="BG295"/>
  <c r="BF295"/>
  <c r="T295"/>
  <c r="R295"/>
  <c r="P295"/>
  <c r="BK295"/>
  <c r="J295"/>
  <c r="BE295"/>
  <c r="BI293"/>
  <c r="BH293"/>
  <c r="BG293"/>
  <c r="BF293"/>
  <c r="T293"/>
  <c r="R293"/>
  <c r="P293"/>
  <c r="BK293"/>
  <c r="J293"/>
  <c r="BE293"/>
  <c r="BI291"/>
  <c r="BH291"/>
  <c r="BG291"/>
  <c r="BF291"/>
  <c r="T291"/>
  <c r="T290"/>
  <c r="R291"/>
  <c r="R290"/>
  <c r="P291"/>
  <c r="P290"/>
  <c r="BK291"/>
  <c r="BK290"/>
  <c r="J290"/>
  <c r="J291"/>
  <c r="BE291"/>
  <c r="J109"/>
  <c r="BI287"/>
  <c r="BH287"/>
  <c r="BG287"/>
  <c r="BF287"/>
  <c r="T287"/>
  <c r="R287"/>
  <c r="P287"/>
  <c r="BK287"/>
  <c r="J287"/>
  <c r="BE287"/>
  <c r="BI285"/>
  <c r="BH285"/>
  <c r="BG285"/>
  <c r="BF285"/>
  <c r="T285"/>
  <c r="R285"/>
  <c r="P285"/>
  <c r="BK285"/>
  <c r="J285"/>
  <c r="BE285"/>
  <c r="BI283"/>
  <c r="BH283"/>
  <c r="BG283"/>
  <c r="BF283"/>
  <c r="T283"/>
  <c r="R283"/>
  <c r="P283"/>
  <c r="BK283"/>
  <c r="J283"/>
  <c r="BE283"/>
  <c r="BI281"/>
  <c r="BH281"/>
  <c r="BG281"/>
  <c r="BF281"/>
  <c r="T281"/>
  <c r="R281"/>
  <c r="P281"/>
  <c r="BK281"/>
  <c r="J281"/>
  <c r="BE281"/>
  <c r="BI279"/>
  <c r="BH279"/>
  <c r="BG279"/>
  <c r="BF279"/>
  <c r="T279"/>
  <c r="R279"/>
  <c r="P279"/>
  <c r="BK279"/>
  <c r="J279"/>
  <c r="BE279"/>
  <c r="BI276"/>
  <c r="BH276"/>
  <c r="BG276"/>
  <c r="BF276"/>
  <c r="T276"/>
  <c r="R276"/>
  <c r="P276"/>
  <c r="BK276"/>
  <c r="J276"/>
  <c r="BE276"/>
  <c r="BI273"/>
  <c r="BH273"/>
  <c r="BG273"/>
  <c r="BF273"/>
  <c r="T273"/>
  <c r="T272"/>
  <c r="T271"/>
  <c r="R273"/>
  <c r="R272"/>
  <c r="R271"/>
  <c r="P273"/>
  <c r="P272"/>
  <c r="P271"/>
  <c r="BK273"/>
  <c r="BK272"/>
  <c r="J272"/>
  <c r="BK271"/>
  <c r="J271"/>
  <c r="J273"/>
  <c r="BE273"/>
  <c r="J108"/>
  <c r="J107"/>
  <c r="BI268"/>
  <c r="BH268"/>
  <c r="BG268"/>
  <c r="BF268"/>
  <c r="T268"/>
  <c r="T267"/>
  <c r="R268"/>
  <c r="R267"/>
  <c r="P268"/>
  <c r="P267"/>
  <c r="BK268"/>
  <c r="BK267"/>
  <c r="J267"/>
  <c r="J268"/>
  <c r="BE268"/>
  <c r="J106"/>
  <c r="BI263"/>
  <c r="BH263"/>
  <c r="BG263"/>
  <c r="BF263"/>
  <c r="T263"/>
  <c r="T262"/>
  <c r="R263"/>
  <c r="R262"/>
  <c r="P263"/>
  <c r="P262"/>
  <c r="BK263"/>
  <c r="BK262"/>
  <c r="J262"/>
  <c r="J263"/>
  <c r="BE263"/>
  <c r="J105"/>
  <c r="BI255"/>
  <c r="BH255"/>
  <c r="BG255"/>
  <c r="BF255"/>
  <c r="T255"/>
  <c r="R255"/>
  <c r="P255"/>
  <c r="BK255"/>
  <c r="J255"/>
  <c r="BE255"/>
  <c r="BI253"/>
  <c r="BH253"/>
  <c r="BG253"/>
  <c r="BF253"/>
  <c r="T253"/>
  <c r="T252"/>
  <c r="R253"/>
  <c r="R252"/>
  <c r="P253"/>
  <c r="P252"/>
  <c r="BK253"/>
  <c r="BK252"/>
  <c r="J252"/>
  <c r="J253"/>
  <c r="BE253"/>
  <c r="J104"/>
  <c r="BI249"/>
  <c r="BH249"/>
  <c r="BG249"/>
  <c r="BF249"/>
  <c r="T249"/>
  <c r="R249"/>
  <c r="P249"/>
  <c r="BK249"/>
  <c r="J249"/>
  <c r="BE249"/>
  <c r="BI246"/>
  <c r="BH246"/>
  <c r="BG246"/>
  <c r="BF246"/>
  <c r="T246"/>
  <c r="T245"/>
  <c r="R246"/>
  <c r="R245"/>
  <c r="P246"/>
  <c r="P245"/>
  <c r="BK246"/>
  <c r="BK245"/>
  <c r="J245"/>
  <c r="J246"/>
  <c r="BE246"/>
  <c r="J103"/>
  <c r="BI241"/>
  <c r="BH241"/>
  <c r="BG241"/>
  <c r="BF241"/>
  <c r="T241"/>
  <c r="R241"/>
  <c r="P241"/>
  <c r="BK241"/>
  <c r="J241"/>
  <c r="BE241"/>
  <c r="BI237"/>
  <c r="BH237"/>
  <c r="BG237"/>
  <c r="BF237"/>
  <c r="T237"/>
  <c r="R237"/>
  <c r="P237"/>
  <c r="BK237"/>
  <c r="J237"/>
  <c r="BE237"/>
  <c r="BI233"/>
  <c r="BH233"/>
  <c r="BG233"/>
  <c r="BF233"/>
  <c r="T233"/>
  <c r="R233"/>
  <c r="P233"/>
  <c r="BK233"/>
  <c r="J233"/>
  <c r="BE233"/>
  <c r="BI229"/>
  <c r="BH229"/>
  <c r="BG229"/>
  <c r="BF229"/>
  <c r="T229"/>
  <c r="R229"/>
  <c r="P229"/>
  <c r="BK229"/>
  <c r="J229"/>
  <c r="BE229"/>
  <c r="BI225"/>
  <c r="BH225"/>
  <c r="BG225"/>
  <c r="BF225"/>
  <c r="T225"/>
  <c r="R225"/>
  <c r="P225"/>
  <c r="BK225"/>
  <c r="J225"/>
  <c r="BE225"/>
  <c r="BI221"/>
  <c r="BH221"/>
  <c r="BG221"/>
  <c r="BF221"/>
  <c r="T221"/>
  <c r="R221"/>
  <c r="P221"/>
  <c r="BK221"/>
  <c r="J221"/>
  <c r="BE221"/>
  <c r="BI218"/>
  <c r="BH218"/>
  <c r="BG218"/>
  <c r="BF218"/>
  <c r="T218"/>
  <c r="R218"/>
  <c r="P218"/>
  <c r="BK218"/>
  <c r="J218"/>
  <c r="BE218"/>
  <c r="BI215"/>
  <c r="BH215"/>
  <c r="BG215"/>
  <c r="BF215"/>
  <c r="T215"/>
  <c r="R215"/>
  <c r="P215"/>
  <c r="BK215"/>
  <c r="J215"/>
  <c r="BE215"/>
  <c r="BI212"/>
  <c r="BH212"/>
  <c r="BG212"/>
  <c r="BF212"/>
  <c r="T212"/>
  <c r="R212"/>
  <c r="P212"/>
  <c r="BK212"/>
  <c r="J212"/>
  <c r="BE212"/>
  <c r="BI208"/>
  <c r="BH208"/>
  <c r="BG208"/>
  <c r="BF208"/>
  <c r="T208"/>
  <c r="R208"/>
  <c r="P208"/>
  <c r="BK208"/>
  <c r="J208"/>
  <c r="BE208"/>
  <c r="BI204"/>
  <c r="BH204"/>
  <c r="BG204"/>
  <c r="BF204"/>
  <c r="T204"/>
  <c r="R204"/>
  <c r="P204"/>
  <c r="BK204"/>
  <c r="J204"/>
  <c r="BE204"/>
  <c r="BI201"/>
  <c r="BH201"/>
  <c r="BG201"/>
  <c r="BF201"/>
  <c r="T201"/>
  <c r="T200"/>
  <c r="R201"/>
  <c r="R200"/>
  <c r="P201"/>
  <c r="P200"/>
  <c r="BK201"/>
  <c r="BK200"/>
  <c r="J200"/>
  <c r="J201"/>
  <c r="BE201"/>
  <c r="J102"/>
  <c r="BI196"/>
  <c r="BH196"/>
  <c r="BG196"/>
  <c r="BF196"/>
  <c r="T196"/>
  <c r="T195"/>
  <c r="R196"/>
  <c r="R195"/>
  <c r="P196"/>
  <c r="P195"/>
  <c r="BK196"/>
  <c r="BK195"/>
  <c r="J195"/>
  <c r="J196"/>
  <c r="BE196"/>
  <c r="J101"/>
  <c r="BI191"/>
  <c r="BH191"/>
  <c r="BG191"/>
  <c r="BF191"/>
  <c r="T191"/>
  <c r="R191"/>
  <c r="P191"/>
  <c r="BK191"/>
  <c r="J191"/>
  <c r="BE191"/>
  <c r="BI185"/>
  <c r="BH185"/>
  <c r="BG185"/>
  <c r="BF185"/>
  <c r="T185"/>
  <c r="R185"/>
  <c r="P185"/>
  <c r="BK185"/>
  <c r="J185"/>
  <c r="BE185"/>
  <c r="BI181"/>
  <c r="BH181"/>
  <c r="BG181"/>
  <c r="BF181"/>
  <c r="T181"/>
  <c r="R181"/>
  <c r="P181"/>
  <c r="BK181"/>
  <c r="J181"/>
  <c r="BE181"/>
  <c r="BI177"/>
  <c r="BH177"/>
  <c r="BG177"/>
  <c r="BF177"/>
  <c r="T177"/>
  <c r="R177"/>
  <c r="P177"/>
  <c r="BK177"/>
  <c r="J177"/>
  <c r="BE177"/>
  <c r="BI173"/>
  <c r="BH173"/>
  <c r="BG173"/>
  <c r="BF173"/>
  <c r="T173"/>
  <c r="R173"/>
  <c r="P173"/>
  <c r="BK173"/>
  <c r="J173"/>
  <c r="BE173"/>
  <c r="BI170"/>
  <c r="BH170"/>
  <c r="BG170"/>
  <c r="BF170"/>
  <c r="T170"/>
  <c r="R170"/>
  <c r="P170"/>
  <c r="BK170"/>
  <c r="J170"/>
  <c r="BE170"/>
  <c r="BI166"/>
  <c r="BH166"/>
  <c r="BG166"/>
  <c r="BF166"/>
  <c r="T166"/>
  <c r="R166"/>
  <c r="P166"/>
  <c r="BK166"/>
  <c r="J166"/>
  <c r="BE166"/>
  <c r="BI162"/>
  <c r="BH162"/>
  <c r="BG162"/>
  <c r="BF162"/>
  <c r="T162"/>
  <c r="R162"/>
  <c r="P162"/>
  <c r="BK162"/>
  <c r="J162"/>
  <c r="BE162"/>
  <c r="BI158"/>
  <c r="BH158"/>
  <c r="BG158"/>
  <c r="BF158"/>
  <c r="T158"/>
  <c r="R158"/>
  <c r="P158"/>
  <c r="BK158"/>
  <c r="J158"/>
  <c r="BE158"/>
  <c r="BI154"/>
  <c r="BH154"/>
  <c r="BG154"/>
  <c r="BF154"/>
  <c r="T154"/>
  <c r="R154"/>
  <c r="P154"/>
  <c r="BK154"/>
  <c r="J154"/>
  <c r="BE154"/>
  <c r="BI150"/>
  <c r="BH150"/>
  <c r="BG150"/>
  <c r="BF150"/>
  <c r="T150"/>
  <c r="R150"/>
  <c r="P150"/>
  <c r="BK150"/>
  <c r="J150"/>
  <c r="BE150"/>
  <c r="BI146"/>
  <c r="BH146"/>
  <c r="BG146"/>
  <c r="BF146"/>
  <c r="T146"/>
  <c r="R146"/>
  <c r="P146"/>
  <c r="BK146"/>
  <c r="J146"/>
  <c r="BE146"/>
  <c r="BI142"/>
  <c r="BH142"/>
  <c r="BG142"/>
  <c r="BF142"/>
  <c r="T142"/>
  <c r="R142"/>
  <c r="P142"/>
  <c r="BK142"/>
  <c r="J142"/>
  <c r="BE142"/>
  <c r="BI138"/>
  <c r="BH138"/>
  <c r="BG138"/>
  <c r="BF138"/>
  <c r="T138"/>
  <c r="R138"/>
  <c r="P138"/>
  <c r="BK138"/>
  <c r="J138"/>
  <c r="BE138"/>
  <c r="BI134"/>
  <c r="F39"/>
  <c i="1" r="BD97"/>
  <c i="3" r="BH134"/>
  <c r="F38"/>
  <c i="1" r="BC97"/>
  <c i="3" r="BG134"/>
  <c r="F37"/>
  <c i="1" r="BB97"/>
  <c i="3" r="BF134"/>
  <c r="J36"/>
  <c i="1" r="AW97"/>
  <c i="3" r="F36"/>
  <c i="1" r="BA97"/>
  <c i="3" r="T134"/>
  <c r="T133"/>
  <c r="T132"/>
  <c r="T131"/>
  <c r="R134"/>
  <c r="R133"/>
  <c r="R132"/>
  <c r="R131"/>
  <c r="P134"/>
  <c r="P133"/>
  <c r="P132"/>
  <c r="P131"/>
  <c i="1" r="AU97"/>
  <c i="3" r="BK134"/>
  <c r="BK133"/>
  <c r="J133"/>
  <c r="BK132"/>
  <c r="J132"/>
  <c r="BK131"/>
  <c r="J131"/>
  <c r="J98"/>
  <c r="J32"/>
  <c i="1" r="AG97"/>
  <c i="3" r="J134"/>
  <c r="BE134"/>
  <c r="J35"/>
  <c i="1" r="AV97"/>
  <c i="3" r="F35"/>
  <c i="1" r="AZ97"/>
  <c i="3" r="J100"/>
  <c r="J99"/>
  <c r="J128"/>
  <c r="J127"/>
  <c r="F125"/>
  <c r="E123"/>
  <c r="J94"/>
  <c r="J93"/>
  <c r="F91"/>
  <c r="E89"/>
  <c r="J41"/>
  <c r="J20"/>
  <c r="E20"/>
  <c r="F128"/>
  <c r="F94"/>
  <c r="J19"/>
  <c r="J17"/>
  <c r="E17"/>
  <c r="F127"/>
  <c r="F93"/>
  <c r="J16"/>
  <c r="J14"/>
  <c r="J125"/>
  <c r="J91"/>
  <c r="E7"/>
  <c r="E119"/>
  <c r="E85"/>
  <c i="2" r="J39"/>
  <c r="J38"/>
  <c i="1" r="AY96"/>
  <c i="2" r="J37"/>
  <c i="1" r="AX96"/>
  <c i="2" r="BI229"/>
  <c r="BH229"/>
  <c r="BG229"/>
  <c r="BF229"/>
  <c r="T229"/>
  <c r="R229"/>
  <c r="P229"/>
  <c r="BK229"/>
  <c r="J229"/>
  <c r="BE229"/>
  <c r="BI226"/>
  <c r="BH226"/>
  <c r="BG226"/>
  <c r="BF226"/>
  <c r="T226"/>
  <c r="T225"/>
  <c r="R226"/>
  <c r="R225"/>
  <c r="P226"/>
  <c r="P225"/>
  <c r="BK226"/>
  <c r="BK225"/>
  <c r="J225"/>
  <c r="J226"/>
  <c r="BE226"/>
  <c r="J101"/>
  <c r="BI221"/>
  <c r="BH221"/>
  <c r="BG221"/>
  <c r="BF221"/>
  <c r="T221"/>
  <c r="R221"/>
  <c r="P221"/>
  <c r="BK221"/>
  <c r="J221"/>
  <c r="BE221"/>
  <c r="BI217"/>
  <c r="BH217"/>
  <c r="BG217"/>
  <c r="BF217"/>
  <c r="T217"/>
  <c r="R217"/>
  <c r="P217"/>
  <c r="BK217"/>
  <c r="J217"/>
  <c r="BE217"/>
  <c r="BI213"/>
  <c r="BH213"/>
  <c r="BG213"/>
  <c r="BF213"/>
  <c r="T213"/>
  <c r="R213"/>
  <c r="P213"/>
  <c r="BK213"/>
  <c r="J213"/>
  <c r="BE213"/>
  <c r="BI209"/>
  <c r="BH209"/>
  <c r="BG209"/>
  <c r="BF209"/>
  <c r="T209"/>
  <c r="R209"/>
  <c r="P209"/>
  <c r="BK209"/>
  <c r="J209"/>
  <c r="BE209"/>
  <c r="BI206"/>
  <c r="BH206"/>
  <c r="BG206"/>
  <c r="BF206"/>
  <c r="T206"/>
  <c r="R206"/>
  <c r="P206"/>
  <c r="BK206"/>
  <c r="J206"/>
  <c r="BE206"/>
  <c r="BI202"/>
  <c r="BH202"/>
  <c r="BG202"/>
  <c r="BF202"/>
  <c r="T202"/>
  <c r="R202"/>
  <c r="P202"/>
  <c r="BK202"/>
  <c r="J202"/>
  <c r="BE202"/>
  <c r="BI199"/>
  <c r="BH199"/>
  <c r="BG199"/>
  <c r="BF199"/>
  <c r="T199"/>
  <c r="R199"/>
  <c r="P199"/>
  <c r="BK199"/>
  <c r="J199"/>
  <c r="BE199"/>
  <c r="BI195"/>
  <c r="BH195"/>
  <c r="BG195"/>
  <c r="BF195"/>
  <c r="T195"/>
  <c r="R195"/>
  <c r="P195"/>
  <c r="BK195"/>
  <c r="J195"/>
  <c r="BE195"/>
  <c r="BI189"/>
  <c r="BH189"/>
  <c r="BG189"/>
  <c r="BF189"/>
  <c r="T189"/>
  <c r="R189"/>
  <c r="P189"/>
  <c r="BK189"/>
  <c r="J189"/>
  <c r="BE189"/>
  <c r="BI185"/>
  <c r="BH185"/>
  <c r="BG185"/>
  <c r="BF185"/>
  <c r="T185"/>
  <c r="R185"/>
  <c r="P185"/>
  <c r="BK185"/>
  <c r="J185"/>
  <c r="BE185"/>
  <c r="BI179"/>
  <c r="BH179"/>
  <c r="BG179"/>
  <c r="BF179"/>
  <c r="T179"/>
  <c r="R179"/>
  <c r="P179"/>
  <c r="BK179"/>
  <c r="J179"/>
  <c r="BE179"/>
  <c r="BI175"/>
  <c r="BH175"/>
  <c r="BG175"/>
  <c r="BF175"/>
  <c r="T175"/>
  <c r="R175"/>
  <c r="P175"/>
  <c r="BK175"/>
  <c r="J175"/>
  <c r="BE175"/>
  <c r="BI171"/>
  <c r="BH171"/>
  <c r="BG171"/>
  <c r="BF171"/>
  <c r="T171"/>
  <c r="R171"/>
  <c r="P171"/>
  <c r="BK171"/>
  <c r="J171"/>
  <c r="BE171"/>
  <c r="BI167"/>
  <c r="BH167"/>
  <c r="BG167"/>
  <c r="BF167"/>
  <c r="T167"/>
  <c r="R167"/>
  <c r="P167"/>
  <c r="BK167"/>
  <c r="J167"/>
  <c r="BE167"/>
  <c r="BI160"/>
  <c r="BH160"/>
  <c r="BG160"/>
  <c r="BF160"/>
  <c r="T160"/>
  <c r="R160"/>
  <c r="P160"/>
  <c r="BK160"/>
  <c r="J160"/>
  <c r="BE160"/>
  <c r="BI156"/>
  <c r="BH156"/>
  <c r="BG156"/>
  <c r="BF156"/>
  <c r="T156"/>
  <c r="R156"/>
  <c r="P156"/>
  <c r="BK156"/>
  <c r="J156"/>
  <c r="BE156"/>
  <c r="BI153"/>
  <c r="BH153"/>
  <c r="BG153"/>
  <c r="BF153"/>
  <c r="T153"/>
  <c r="R153"/>
  <c r="P153"/>
  <c r="BK153"/>
  <c r="J153"/>
  <c r="BE153"/>
  <c r="BI149"/>
  <c r="BH149"/>
  <c r="BG149"/>
  <c r="BF149"/>
  <c r="T149"/>
  <c r="R149"/>
  <c r="P149"/>
  <c r="BK149"/>
  <c r="J149"/>
  <c r="BE149"/>
  <c r="BI146"/>
  <c r="BH146"/>
  <c r="BG146"/>
  <c r="BF146"/>
  <c r="T146"/>
  <c r="R146"/>
  <c r="P146"/>
  <c r="BK146"/>
  <c r="J146"/>
  <c r="BE146"/>
  <c r="BI141"/>
  <c r="BH141"/>
  <c r="BG141"/>
  <c r="BF141"/>
  <c r="T141"/>
  <c r="R141"/>
  <c r="P141"/>
  <c r="BK141"/>
  <c r="J141"/>
  <c r="BE141"/>
  <c r="BI137"/>
  <c r="BH137"/>
  <c r="BG137"/>
  <c r="BF137"/>
  <c r="T137"/>
  <c r="R137"/>
  <c r="P137"/>
  <c r="BK137"/>
  <c r="J137"/>
  <c r="BE137"/>
  <c r="BI131"/>
  <c r="BH131"/>
  <c r="BG131"/>
  <c r="BF131"/>
  <c r="T131"/>
  <c r="R131"/>
  <c r="P131"/>
  <c r="BK131"/>
  <c r="J131"/>
  <c r="BE131"/>
  <c r="BI126"/>
  <c r="F39"/>
  <c i="1" r="BD96"/>
  <c i="2" r="BH126"/>
  <c r="F38"/>
  <c i="1" r="BC96"/>
  <c i="2" r="BG126"/>
  <c r="F37"/>
  <c i="1" r="BB96"/>
  <c i="2" r="BF126"/>
  <c r="J36"/>
  <c i="1" r="AW96"/>
  <c i="2" r="F36"/>
  <c i="1" r="BA96"/>
  <c i="2" r="T126"/>
  <c r="T125"/>
  <c r="T124"/>
  <c r="T123"/>
  <c r="R126"/>
  <c r="R125"/>
  <c r="R124"/>
  <c r="R123"/>
  <c r="P126"/>
  <c r="P125"/>
  <c r="P124"/>
  <c r="P123"/>
  <c i="1" r="AU96"/>
  <c i="2" r="BK126"/>
  <c r="BK125"/>
  <c r="J125"/>
  <c r="BK124"/>
  <c r="J124"/>
  <c r="BK123"/>
  <c r="J123"/>
  <c r="J98"/>
  <c r="J32"/>
  <c i="1" r="AG96"/>
  <c i="2" r="J126"/>
  <c r="BE126"/>
  <c r="J35"/>
  <c i="1" r="AV96"/>
  <c i="2" r="F35"/>
  <c i="1" r="AZ96"/>
  <c i="2" r="J100"/>
  <c r="J99"/>
  <c r="J120"/>
  <c r="J119"/>
  <c r="F117"/>
  <c r="E115"/>
  <c r="J94"/>
  <c r="J93"/>
  <c r="F91"/>
  <c r="E89"/>
  <c r="J41"/>
  <c r="J20"/>
  <c r="E20"/>
  <c r="F120"/>
  <c r="F94"/>
  <c r="J19"/>
  <c r="J17"/>
  <c r="E17"/>
  <c r="F119"/>
  <c r="F93"/>
  <c r="J16"/>
  <c r="J14"/>
  <c r="J117"/>
  <c r="J91"/>
  <c r="E7"/>
  <c r="E111"/>
  <c r="E85"/>
  <c i="1" r="BD95"/>
  <c r="BC95"/>
  <c r="BB95"/>
  <c r="BA95"/>
  <c r="AZ95"/>
  <c r="AY95"/>
  <c r="AX95"/>
  <c r="AW95"/>
  <c r="AV95"/>
  <c r="AU95"/>
  <c r="AT95"/>
  <c r="AS95"/>
  <c r="AG95"/>
  <c r="BD94"/>
  <c r="W33"/>
  <c r="BC94"/>
  <c r="W32"/>
  <c r="BB94"/>
  <c r="W31"/>
  <c r="BA94"/>
  <c r="W30"/>
  <c r="AZ94"/>
  <c r="W29"/>
  <c r="AY94"/>
  <c r="AX94"/>
  <c r="AW94"/>
  <c r="AK30"/>
  <c r="AV94"/>
  <c r="AK29"/>
  <c r="AU94"/>
  <c r="AT94"/>
  <c r="AS94"/>
  <c r="AG94"/>
  <c r="AK26"/>
  <c r="AT97"/>
  <c r="AN97"/>
  <c r="AT96"/>
  <c r="AN96"/>
  <c r="AN95"/>
  <c r="AN94"/>
  <c r="L90"/>
  <c r="AM90"/>
  <c r="AM89"/>
  <c r="L89"/>
  <c r="AM87"/>
  <c r="L87"/>
  <c r="L85"/>
  <c r="L84"/>
  <c r="AK35"/>
</calcChain>
</file>

<file path=xl/sharedStrings.xml><?xml version="1.0" encoding="utf-8"?>
<sst xmlns="http://schemas.openxmlformats.org/spreadsheetml/2006/main">
  <si>
    <t>Export Komplet</t>
  </si>
  <si>
    <t/>
  </si>
  <si>
    <t>2.0</t>
  </si>
  <si>
    <t>False</t>
  </si>
  <si>
    <t>{790aee47-de6e-40ae-b6c9-d9b980d08aac}</t>
  </si>
  <si>
    <t xml:space="preserve">&gt;&gt;  skryté sloupce  &lt;&lt;</t>
  </si>
  <si>
    <t>0,01</t>
  </si>
  <si>
    <t>21</t>
  </si>
  <si>
    <t>15</t>
  </si>
  <si>
    <t>REKAPITULACE STAVBY</t>
  </si>
  <si>
    <t xml:space="preserve">v ---  níže se nacházejí doplnkové a pomocné údaje k sestavám  --- v</t>
  </si>
  <si>
    <t>Návod na vyplnění</t>
  </si>
  <si>
    <t>0,001</t>
  </si>
  <si>
    <t>Kód:</t>
  </si>
  <si>
    <t>17006-14XT-PA</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</si>
  <si>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</si>
  <si>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</si>
  <si>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Morava, Napajedla, řkm 161,700-161,975, oprava LB hráze</t>
  </si>
  <si>
    <t>KSO:</t>
  </si>
  <si>
    <t>CC-CZ:</t>
  </si>
  <si>
    <t>Místo:</t>
  </si>
  <si>
    <t>Napajedla</t>
  </si>
  <si>
    <t>Datum:</t>
  </si>
  <si>
    <t>9. 5. 2017</t>
  </si>
  <si>
    <t>Zadavatel:</t>
  </si>
  <si>
    <t>IČ:</t>
  </si>
  <si>
    <t xml:space="preserve"> </t>
  </si>
  <si>
    <t>DIČ:</t>
  </si>
  <si>
    <t>Uchazeč:</t>
  </si>
  <si>
    <t>Vyplň údaj</t>
  </si>
  <si>
    <t>Projektant:</t>
  </si>
  <si>
    <t>00220078</t>
  </si>
  <si>
    <t>Regioprojekt Brno, s.r.o</t>
  </si>
  <si>
    <t>CZ00220078</t>
  </si>
  <si>
    <t>True</t>
  </si>
  <si>
    <t>Zpracovatel:</t>
  </si>
  <si>
    <t>Ing. Alena Petříková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</si>
  <si>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</si>
  <si>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</si>
  <si>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</si>
  <si>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</si>
  <si>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</si>
  <si>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</si>
  <si>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</si>
  <si>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</si>
  <si>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</si>
  <si>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</si>
  <si>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</si>
  <si>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</si>
  <si>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</si>
  <si>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</si>
  <si>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</si>
  <si>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</si>
  <si>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</si>
  <si>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</si>
  <si>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</si>
  <si>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</si>
  <si>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</si>
  <si>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</si>
  <si>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</si>
  <si>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</si>
  <si>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</si>
  <si>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</si>
  <si>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</si>
  <si>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</si>
  <si>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</si>
  <si>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</si>
  <si>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</si>
  <si>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</si>
  <si>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</si>
  <si>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</si>
  <si>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</si>
  <si>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</si>
  <si>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</si>
  <si>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</si>
  <si>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</si>
  <si>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</si>
  <si>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</si>
  <si>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</si>
  <si>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</si>
  <si>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</si>
  <si>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</si>
  <si>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STA</t>
  </si>
  <si>
    <t>1</t>
  </si>
  <si>
    <t>{3457d8f9-1855-4def-a1e4-3dffe293e6a8}</t>
  </si>
  <si>
    <t>2</t>
  </si>
  <si>
    <t>/</t>
  </si>
  <si>
    <t>17006-14XT-PA-01</t>
  </si>
  <si>
    <t>SO 01 Oprava hráze</t>
  </si>
  <si>
    <t>Soupis</t>
  </si>
  <si>
    <t>{91e7e4da-7e85-4401-ac7e-4075220a9336}</t>
  </si>
  <si>
    <t>17006-14XT-PA-02</t>
  </si>
  <si>
    <t>SO 02 Vedlejší a ostatní náklady</t>
  </si>
  <si>
    <t>{f28bc3d9-92d2-4c13-adcb-a32ef9029acf}</t>
  </si>
  <si>
    <t>DRN</t>
  </si>
  <si>
    <t>1000</t>
  </si>
  <si>
    <t>ODKOP</t>
  </si>
  <si>
    <t>95,001</t>
  </si>
  <si>
    <t>KRYCÍ LIST SOUPISU PRACÍ</t>
  </si>
  <si>
    <t>PAZENI</t>
  </si>
  <si>
    <t>50</t>
  </si>
  <si>
    <t>STETOVNICE</t>
  </si>
  <si>
    <t>1493,75</t>
  </si>
  <si>
    <t>TRAVNIK</t>
  </si>
  <si>
    <t>4000</t>
  </si>
  <si>
    <t>ZEMINA</t>
  </si>
  <si>
    <t>270</t>
  </si>
  <si>
    <t>Objekt:</t>
  </si>
  <si>
    <t>17006-14XT-PA - Morava, Napajedla, řkm 161,700-161,975, oprava LB hráze</t>
  </si>
  <si>
    <t>Soupis:</t>
  </si>
  <si>
    <t>17006-14XT-PA-01 - SO 01 Oprava hráze</t>
  </si>
  <si>
    <t>REKAPITULACE ČLENĚNÍ SOUPISU PRACÍ</t>
  </si>
  <si>
    <t>Kód dílu - Popis</t>
  </si>
  <si>
    <t>Cena celkem [CZK]</t>
  </si>
  <si>
    <t>Náklady ze soupisu prací</t>
  </si>
  <si>
    <t>-1</t>
  </si>
  <si>
    <t>HSV - Práce a dodávky HSV</t>
  </si>
  <si>
    <t xml:space="preserve">    1 - Zemní práce</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</si>
  <si>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</si>
  <si>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</si>
  <si>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</si>
  <si>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</si>
  <si>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</si>
  <si>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</si>
  <si>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</si>
  <si>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</si>
  <si>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</si>
  <si>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</si>
  <si>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</si>
  <si>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</si>
  <si>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</si>
  <si>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</si>
  <si>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</si>
  <si>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</si>
  <si>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</si>
  <si>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</si>
  <si>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</si>
  <si>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111301111</t>
  </si>
  <si>
    <t>Sejmutí drnu tl do 100 mm s přemístěním do 50 m nebo naložením na dopravní prostředek</t>
  </si>
  <si>
    <t>m2</t>
  </si>
  <si>
    <t>CS ÚRS 2019 01</t>
  </si>
  <si>
    <t>4</t>
  </si>
  <si>
    <t>-1749037034</t>
  </si>
  <si>
    <t>PP</t>
  </si>
  <si>
    <t>Sejmutí drnu tl. do 100 mm, v jakékoliv ploše</t>
  </si>
  <si>
    <t>PSC</t>
  </si>
  <si>
    <t xml:space="preserve">Poznámka k souboru cen:_x000d_
1. V cenách jsou započteny i náklady na nařezání, vyrýpnutí, vyzvednutí, přemístění a složení sejmutého drnu na vzdálenost do 50 m nebo s naložením na dopravní prostředek. 2. V ceně nejsou započteny náklady na zálivku před sejmutím drnu. Pro tyto práce lze použít ceny části C02 souboru cen 185 80-43 Zalití rostlin vodou. 3. Ceny jsou určeny jen pro sejmutí drnu pro drnování. 4. Sejmutím drnu se rozumí sejmutí pláství nebo pásů drnu v takové jakosti, aby se jich mohlo použít pro další drnování. 5. Ceny nejsou určeny k pokládce travního drnu (koberce). Tyto práce se oceňují cenami souboru cen 181 4.-11 Založení trávníku 6. Ceny lze použít při zakládání záhonů pro výsadbu rostlin z důvodu snížení profilu terénu. </t>
  </si>
  <si>
    <t>VV</t>
  </si>
  <si>
    <t>"Na vzdušné straně hráze" 1000</t>
  </si>
  <si>
    <t>Součet</t>
  </si>
  <si>
    <t>122201101</t>
  </si>
  <si>
    <t>Odkopávky a prokopávky nezapažené v hornině tř. 3 objem do 100 m3</t>
  </si>
  <si>
    <t>m3</t>
  </si>
  <si>
    <t>-2041552973</t>
  </si>
  <si>
    <t xml:space="preserve">Odkopávky a prokopávky nezapažené  s přehozením výkopku na vzdálenost do 3 m nebo s naložením na dopravní prostředek v hornině tř. 3 do 100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</si>
  <si>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</si>
  <si>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"Odkopávky v místě zhlaví štětovnic - pro zarážení" (81+185)*0,8*0,5*0,6579</t>
  </si>
  <si>
    <t>"Odkopávky ve stísněných prostorech v patě hráze" 50*1*0,625*0,8</t>
  </si>
  <si>
    <t>3</t>
  </si>
  <si>
    <t>122201109</t>
  </si>
  <si>
    <t>Příplatek za lepivost u odkopávek v hornině tř. 1 až 3</t>
  </si>
  <si>
    <t>1818501948</t>
  </si>
  <si>
    <t xml:space="preserve">Odkopávky a prokopávky nezapažené  s přehozením výkopku na vzdálenost do 3 m nebo s naložením na dopravní prostředek v hornině tř. 3 Příplatek k cenám za lepivost horniny tř. 3</t>
  </si>
  <si>
    <t>ODKOP*0,3</t>
  </si>
  <si>
    <t>151101201</t>
  </si>
  <si>
    <t>Zřízení příložného pažení stěn výkopu hl do 4 m</t>
  </si>
  <si>
    <t>-909337791</t>
  </si>
  <si>
    <t xml:space="preserve">Zřízení pažení stěn výkopu bez rozepření nebo vzepření  příložné, hloubky do 4 m</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</si>
  <si>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</si>
  <si>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"Po odkopávkách ve stísněných prostorech v patě hráze" 50*1</t>
  </si>
  <si>
    <t>5</t>
  </si>
  <si>
    <t>151101211</t>
  </si>
  <si>
    <t>Odstranění příložného pažení stěn hl do 4 m</t>
  </si>
  <si>
    <t>974067974</t>
  </si>
  <si>
    <t xml:space="preserve">Odstranění pažení stěn výkopu  s uložením pažin na vzdálenost do 3 m od okraje výkopu příložné, hloubky do 4 m</t>
  </si>
  <si>
    <t>6</t>
  </si>
  <si>
    <t>151101401</t>
  </si>
  <si>
    <t>Zřízení vzepření stěn při pažení příložném hl do 4 m</t>
  </si>
  <si>
    <t>-760746364</t>
  </si>
  <si>
    <t xml:space="preserve">Zřízení vzepření zapažených stěn výkopů  s potřebným přepažováním při roubení příložném, hloubky do 4 m</t>
  </si>
  <si>
    <t xml:space="preserve">Poznámka k souboru cen:_x000d_
1. Ceny nelze použít pro kotvení zapažených stěn zvenku; toto kotvení se oceňuje příslušnými cenami katalogu 800-2 Zvláštní zakládání objektů. </t>
  </si>
  <si>
    <t>7</t>
  </si>
  <si>
    <t>151101411</t>
  </si>
  <si>
    <t>Odstranění vzepření stěn při pažení příložném hl do 4 m</t>
  </si>
  <si>
    <t>1667344706</t>
  </si>
  <si>
    <t xml:space="preserve">Odstranění vzepření stěn výkopů  s uložením materiálu na vzdálenost do 3 m od kraje výkopu při roubení příložném, hloubky do 4 m</t>
  </si>
  <si>
    <t>8</t>
  </si>
  <si>
    <t>153111114</t>
  </si>
  <si>
    <t>Příčné řezání ocelových zaberaněných štětovnic z terénu</t>
  </si>
  <si>
    <t>kus</t>
  </si>
  <si>
    <t>19343518</t>
  </si>
  <si>
    <t xml:space="preserve">Úprava ocelových štětovnic pro štětové stěny  řezání z terénu, štětovnic zaberaněných příčné</t>
  </si>
  <si>
    <t xml:space="preserve">Poznámka k souboru cen:_x000d_
1. V cenách nejsou započteny náklady na: a) dodání štětovnic trvale zabudovaných; tyto náklady se oceňují ve specifikaci, b) opotřebení štětovnic dočasně zabudovaných; tyto náklady se oceňují ve specifikaci jako 0,5 násobek pořizovací ceny materiálu, c) zřízení stěn z ocelových štětovnic - beraněných; tyto náklady se oceňují cenami souboru cen 153 11-2 Stěny beraněné z ocelových štětovnic, - nasazených; tyto náklady se oceňují cenami souboru cen 153 11-4 Zřízení štětových stěn z ocelových štětovnic, válcovaných tyčí nebo kolejnic nasazených. </t>
  </si>
  <si>
    <t>"Celkem 511 ks" 511</t>
  </si>
  <si>
    <t>9</t>
  </si>
  <si>
    <t>153112122</t>
  </si>
  <si>
    <t>Zaberanění ocelových štětovnic na dl do 8 m ve standardních podmínkách z terénu</t>
  </si>
  <si>
    <t>2040095457</t>
  </si>
  <si>
    <t xml:space="preserve">Zřízení beraněných stěn z ocelových štětovnic  z terénu zaberanění štětovnic ve standardních podmínkách, délky do 8 m</t>
  </si>
  <si>
    <t xml:space="preserve">Poznámka k souboru cen:_x000d_
1. V cenách -2111 a -2112 jsou započteny i náklady na případné zdvojování štětovnic. 2. V cenách nejsou započteny náklady na: a) dodání nebo opotřebení štětovnic. - dodání štětovnic trvale zabudovaných se oceňuje ve specifikaci. - opotřebení štětovnic dočasně zabudovaných se oceňuje ve specifikaci jako 0,5 násobek pořizovací ceny materiálu. b) úpravu štětovnic pro manipulaci, řezání nebo sváření, tyto úpravy se oceňují cenami 153 11-1. . . Úprava ocelových štětovnic </t>
  </si>
  <si>
    <t>"Úsek č. 1" 81*5,0</t>
  </si>
  <si>
    <t>"Úsek č. 2" 4,5*4,5+4,0*30,0+6*3,5</t>
  </si>
  <si>
    <t>"Úsek č. 3" 185,5*5,0</t>
  </si>
  <si>
    <t>10</t>
  </si>
  <si>
    <t>M</t>
  </si>
  <si>
    <t>RM01</t>
  </si>
  <si>
    <t>Štětovnice typ VL 604</t>
  </si>
  <si>
    <t>kg</t>
  </si>
  <si>
    <t>1877657424</t>
  </si>
  <si>
    <t>štětovnice IIIn dle EN 10248-1, S240GP</t>
  </si>
  <si>
    <t>P</t>
  </si>
  <si>
    <t>Poznámka k položce:_x000d_
Původně viz položka URS 159202200 (štětovnice IIIn dle EN 10248-1, S240GP)._x000d_
Změna typu a profilu štětovnice.</t>
  </si>
  <si>
    <t>STETOVNICE*90,5/1000</t>
  </si>
  <si>
    <t>11</t>
  </si>
  <si>
    <t>162301102</t>
  </si>
  <si>
    <t>Vodorovné přemístění do 1000 m výkopku/sypaniny z horniny tř. 1 až 4</t>
  </si>
  <si>
    <t>163818996</t>
  </si>
  <si>
    <t xml:space="preserve">Vodorovné přemístění výkopku nebo sypaniny po suchu  na obvyklém dopravním prostředku, bez naložení výkopku, avšak se složením bez rozhrnutí z horniny tř. 1 až 4 na vzdálenost přes 500 do 1 000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</si>
  <si>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</si>
  <si>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"Odvoz na mezideponii a z mezideponie zpět" ODKOP*2</t>
  </si>
  <si>
    <t>12</t>
  </si>
  <si>
    <t>167101101</t>
  </si>
  <si>
    <t>Nakládání výkopku z hornin tř. 1 až 4 do 100 m3</t>
  </si>
  <si>
    <t>318975769</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</si>
  <si>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</si>
  <si>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</si>
  <si>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"Odvoz z mezideponie" ODKOP</t>
  </si>
  <si>
    <t>13</t>
  </si>
  <si>
    <t>171101101</t>
  </si>
  <si>
    <t>Uložení sypaniny z hornin soudržných do násypů zhutněných na 95 % PS</t>
  </si>
  <si>
    <t>-197483649</t>
  </si>
  <si>
    <t xml:space="preserve">Uložení sypaniny do násypů  s rozprostřením sypaniny ve vrstvách a s hrubým urovnáním zhutněných s uzavřením povrchu násypu z hornin soudržných s předepsanou mírou zhutnění v procentech výsledků zkoušek Proctor-Standard (dále jen PS) na 95 % PS</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</si>
  <si>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</si>
  <si>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"Násypy po odkopech" ODKOP</t>
  </si>
  <si>
    <t>"Násyp pro rozšíření korynu hráze a násyp nad zhlavím štětovnic" 270</t>
  </si>
  <si>
    <t>14</t>
  </si>
  <si>
    <t>171201201</t>
  </si>
  <si>
    <t>Uložení sypaniny na skládky</t>
  </si>
  <si>
    <t>-1049057451</t>
  </si>
  <si>
    <t xml:space="preserve">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</si>
  <si>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</si>
  <si>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"Uložení výkopku na mezideponii" ODKOP</t>
  </si>
  <si>
    <t>181202301</t>
  </si>
  <si>
    <t>Úprava pláně na násypech bez zhutnění</t>
  </si>
  <si>
    <t>1486698521</t>
  </si>
  <si>
    <t>Úprava pláně na stavbách dálnic strojně na násypech bez zhutnění</t>
  </si>
  <si>
    <t xml:space="preserve">Poznámka k souboru cen:_x000d_
1. Ceny se zhutněním jsou určeny pro všechny míry zhutnění. 2. Ceny 10-2301, 10-2302, 20-2301 a 20-2305 jsou určeny pro urovnání nově zřizovaných ploch vodorovných nebo ve sklonu do 1:5 pod zpevnění ploch jakéhokoliv druhu, pod humusování, drnování a dále předepíše-li projekt urovnání pláně z jiného důvodu. 3. Cena 10-2303 je určena pro vyplnění sypaninou prohlubní zářezů v horninách třídy II a III. 4. Ceny neplatí pro zhutnění podloží pod násypy; toto zhutnění se oceňuje cenou 215 90-1101 Zhutnění podloží pod násypy. 5. Ceny neplatí pro urovnání lavic (berem) šířky do 3 m přerušujících svahy, pro urovnání dna příkopů pro jakoukoliv jejich šířku; toto urovnání se oceňuje cenami souboru cen 182 . 0-11 Svahování trvalých svahů do projektovaných profilů A 01 tohoto katalogu. 6. Urovnání ploch ve sklonu přes 1:5 (svahování) se oceňuje cenou 182 20-1101 Svahování trvalých svahů do projektovaných profilů, části A 01 tohoto katalogu. 7. Vyplnění prohlubní v horninách třídy II a III betonem nebo stabilizací se oceňuje cenami části A 01 Zřízení konstrukcí katalogu 822-1 Komunikace pozemní a letiště. </t>
  </si>
  <si>
    <t>"Závěrečná úprava koruny hráze" 1000</t>
  </si>
  <si>
    <t>"Záverečné terénní úpravy" 3000</t>
  </si>
  <si>
    <t>16</t>
  </si>
  <si>
    <t>181411121</t>
  </si>
  <si>
    <t>Založení lučního trávníku výsevem plochy do 1000 m2 v rovině a ve svahu do 1:5</t>
  </si>
  <si>
    <t>-228389579</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</si>
  <si>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</si>
  <si>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</si>
  <si>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17</t>
  </si>
  <si>
    <t>005724720</t>
  </si>
  <si>
    <t>osivo směs travní krajinná-rovinná</t>
  </si>
  <si>
    <t>1877969044</t>
  </si>
  <si>
    <t>4000*0,035 'Přepočtené koeficientem množství</t>
  </si>
  <si>
    <t>18</t>
  </si>
  <si>
    <t>181411123</t>
  </si>
  <si>
    <t>Založení lučního trávníku výsevem plochy do 1000 m2 ve svahu do 1:1</t>
  </si>
  <si>
    <t>386874562</t>
  </si>
  <si>
    <t>Založení trávníku na půdě předem připravené plochy do 1000 m2 výsevem včetně utažení lučního na svahu přes 1:2 do 1:1</t>
  </si>
  <si>
    <t>19</t>
  </si>
  <si>
    <t>005724740</t>
  </si>
  <si>
    <t>osivo směs travní krajinná-svahová</t>
  </si>
  <si>
    <t>209691214</t>
  </si>
  <si>
    <t>1000*0,035 'Přepočtené koeficientem množství</t>
  </si>
  <si>
    <t>20</t>
  </si>
  <si>
    <t>R001</t>
  </si>
  <si>
    <t>Rozprostření drnu pl přes 500 m2 ve svahu přes 1:5 tl vrstvy do 250 mm</t>
  </si>
  <si>
    <t>-343163485</t>
  </si>
  <si>
    <t>Rozprostření a urovnání ornice ve svahu sklonu přes 1:5 při souvislé ploše přes 500 m2, tl. vrstvy přes 200 do 250 mm</t>
  </si>
  <si>
    <t>Poznámka k položce:_x000d_
Původně viz položka URS 182301134._x000d_
Změna na rozprostření drnu.</t>
  </si>
  <si>
    <t>DRN/0,25</t>
  </si>
  <si>
    <t>R002</t>
  </si>
  <si>
    <t>Zajištění vhodné zeminy do násypu konstrukce hráze</t>
  </si>
  <si>
    <t>-268379770</t>
  </si>
  <si>
    <t>Poznámka k položce:_x000d_
Zemina CS, CS, SM, MS, CL a CI: včetně těžení, nákupu a dopravy.</t>
  </si>
  <si>
    <t>22</t>
  </si>
  <si>
    <t>R003</t>
  </si>
  <si>
    <t>Přeřezání kořenů bránících zaražení štětovnic</t>
  </si>
  <si>
    <t>kpl</t>
  </si>
  <si>
    <t>1928048853</t>
  </si>
  <si>
    <t>Poznámka k položce:_x000d_
Položka je určená k přeřezání stávajících silnějších nevyhnilýchkořenů v tělese hráze, které nebudou proraženy štětovnicemi._x000d_
Položka je včetně nutných zemních prací.</t>
  </si>
  <si>
    <t>23</t>
  </si>
  <si>
    <t>R004</t>
  </si>
  <si>
    <t>Přeřezání stávajících potrubí bránících zarážení štětovnic</t>
  </si>
  <si>
    <t>-2053739032</t>
  </si>
  <si>
    <t>Poznámka k položce:_x000d_
Položka je určená k přeřezání stávajících renážních potrubí umístěnách v tělese hráze, které nebudou proraženy štětovnicemi._x000d_
Položka je včetně nutných zemních prací.</t>
  </si>
  <si>
    <t>998</t>
  </si>
  <si>
    <t>Přesun hmot</t>
  </si>
  <si>
    <t>24</t>
  </si>
  <si>
    <t>998332011</t>
  </si>
  <si>
    <t>Přesun hmot pro úpravy vodních toků a kanály</t>
  </si>
  <si>
    <t>t</t>
  </si>
  <si>
    <t>-1056268320</t>
  </si>
  <si>
    <t xml:space="preserve">Přesun hmot pro úpravy vodních toků a kanály, hráze rybníků apod.  dopravní vzdálenost do 500 m</t>
  </si>
  <si>
    <t xml:space="preserve">Poznámka k souboru cen:_x000d_
1. Ceny jsou určeny pro jakoukoliv konstrukčně-materiálovou charakteristiku. </t>
  </si>
  <si>
    <t>25</t>
  </si>
  <si>
    <t>998332091</t>
  </si>
  <si>
    <t>Příplatek k přesunu hmot pro úpravy vodních toků za zvětšený přesun do 1000 m</t>
  </si>
  <si>
    <t>711371779</t>
  </si>
  <si>
    <t xml:space="preserve">Přesun hmot pro úpravy vodních toků a kanály, hráze rybníků apod.  Příplatek k ceně za zvětšený přesun přes vymezenou největší dopravní vzdálenost do 1 000 m</t>
  </si>
  <si>
    <t>DUBY</t>
  </si>
  <si>
    <t>PANEL</t>
  </si>
  <si>
    <t>2010</t>
  </si>
  <si>
    <t>VYKOP</t>
  </si>
  <si>
    <t>57,96</t>
  </si>
  <si>
    <t>ZASYP</t>
  </si>
  <si>
    <t>88,872</t>
  </si>
  <si>
    <t>17006-14XT-PA-02 - SO 02 Vedlejší a ostatní náklady</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</si>
  <si>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</si>
  <si>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</si>
  <si>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</si>
  <si>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</si>
  <si>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</si>
  <si>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</si>
  <si>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Ostatní - Ostatní</t>
  </si>
  <si>
    <t xml:space="preserve">    999 - Ostatní náklady</t>
  </si>
  <si>
    <t>111201104</t>
  </si>
  <si>
    <t>Odstranění křovin a stromů průměru kmene do 100 mm i s kořeny při LTM jednotlivé plochy do 30 m2</t>
  </si>
  <si>
    <t>-704132422</t>
  </si>
  <si>
    <t xml:space="preserve">Odstranění křovin a stromů s odstraněním kořenů  průměru kmene do 100 mm při lesnicko-technických melioracích (LTM) v ploše jednotlivě do 30 m2</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</si>
  <si>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</si>
  <si>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15+16</t>
  </si>
  <si>
    <t>112151111</t>
  </si>
  <si>
    <t>Směrové kácení stromů s rozřezáním a odvětvením D kmene do 200 mm</t>
  </si>
  <si>
    <t>-526884237</t>
  </si>
  <si>
    <t>Pokácení stromu směrové v celku s odřezáním kmene a s odvětvením průměru kmene přes 100 do 200 mm</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</si>
  <si>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0,15m. V případě přítomnosti výrazných kořenových náběhů je měření prováděno nad nimi, nejčastěji v rozmezí 0,15-0,45 m nad povrchem stávajícího terénu. 5. Stromy o průměru kmene na řezné ploše větší než 1500 mm se oceňují individuálně. </t>
  </si>
  <si>
    <t>112251211</t>
  </si>
  <si>
    <t>Odstranění pařezů rovině nebo na svahu do 1:5 odfrézováním do hloubky 0,2 m</t>
  </si>
  <si>
    <t>-479274476</t>
  </si>
  <si>
    <t>Odstranění pařezu odfrézováním nebo odvrtáním hloubky do 200 mm v rovině nebo na svahu do 1:5</t>
  </si>
  <si>
    <t xml:space="preserve">Poznámka k souboru cen:_x000d_
1. V ceně nejsou započteny náklady na: a) případný odvoz odpadu, tyto se oceňují individuálně, b) zásyp jámy vzniklé frézováním, tyto se oceňují cenami souboru cen 174 11-11.. Zásyp jam po vyfrézovaných pařezech, c) vykopání a vyhrabání nadrcené dřevní hmoty, tyto práce se oceňují cenami souboru cen 122 91-11.. Odstranění vyfrézované dřevní hmoty. 2. Při měření se započítává plocha náběhových kořenů. </t>
  </si>
  <si>
    <t>11*2*3,14*0,12+3</t>
  </si>
  <si>
    <t>131201201</t>
  </si>
  <si>
    <t>Hloubení jam zapažených v hornině tř. 3 objemu do 100 m3</t>
  </si>
  <si>
    <t>-1237290907</t>
  </si>
  <si>
    <t xml:space="preserve">Hloubení zapažených jam a zářezů  s urovnáním dna do předepsaného profilu a spádu v hornině tř. 3 do 100 m3</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</si>
  <si>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</si>
  <si>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"Pro bourání šachty" 4,6*4,6*4,2-3,2*2,3*4,2</t>
  </si>
  <si>
    <t>131201209</t>
  </si>
  <si>
    <t>Příplatek za lepivost u hloubení jam zapažených v hornině tř. 3</t>
  </si>
  <si>
    <t>1508097393</t>
  </si>
  <si>
    <t xml:space="preserve">Hloubení zapažených jam a zářezů  s urovnáním dna do předepsaného profilu a spádu Příplatek k cenám za lepivost horniny tř. 3</t>
  </si>
  <si>
    <t>VYKOP*0,3</t>
  </si>
  <si>
    <t>151101102</t>
  </si>
  <si>
    <t>Zřízení příložného pažení a rozepření stěn rýh hl do 4 m</t>
  </si>
  <si>
    <t>1736718751</t>
  </si>
  <si>
    <t xml:space="preserve">Zřízení pažení a rozepření stěn rýh pro podzemní vedení pro všechny šířky rýhy  příložné pro jakoukoliv mezerovitost, hloubky do 4 m</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</si>
  <si>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</si>
  <si>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4*5,0*4,2</t>
  </si>
  <si>
    <t>151101301</t>
  </si>
  <si>
    <t>Zřízení rozepření stěn při pažení příložném hl do 4 m</t>
  </si>
  <si>
    <t>-1722575555</t>
  </si>
  <si>
    <t xml:space="preserve">Zřízení rozepření zapažených stěn výkopů  s potřebným přepažováním při roubení příložném, hloubky do 4 m</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</si>
  <si>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 </t>
  </si>
  <si>
    <t>5,0*5,0*4,2</t>
  </si>
  <si>
    <t>174101102</t>
  </si>
  <si>
    <t>Zásyp v uzavřených prostorech sypaninou se zhutněním</t>
  </si>
  <si>
    <t>-634049089</t>
  </si>
  <si>
    <t xml:space="preserve">Zásyp sypaninou z jakékoliv horniny  s uložením výkopku ve vrstvách se zhutněním v uzavřených prostorách s urovnáním povrchu zásypu</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</si>
  <si>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</si>
  <si>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VYKOP+3,2*2,3*4,2</t>
  </si>
  <si>
    <t>184102110</t>
  </si>
  <si>
    <t>Výsadba dřeviny s balem D do 0,1 m do jamky se zalitím v rovině a svahu do 1:5</t>
  </si>
  <si>
    <t>-1951432528</t>
  </si>
  <si>
    <t xml:space="preserve">Výsadba dřeviny s balem do předem vyhloubené jamky se zalitím  v rovině nebo na svahu do 1:5, při průměru balu do 100 mm</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</si>
  <si>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</si>
  <si>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026504610</t>
  </si>
  <si>
    <t>Dub letní /Quercus robur/ 150-200cm</t>
  </si>
  <si>
    <t>-846138585</t>
  </si>
  <si>
    <t>-2078190391</t>
  </si>
  <si>
    <t>(ZASYP-VYKOP)*1,3</t>
  </si>
  <si>
    <t>R015</t>
  </si>
  <si>
    <t>Přesazení stávajících dubů průměru do 100 mm</t>
  </si>
  <si>
    <t>200702011</t>
  </si>
  <si>
    <t xml:space="preserve">Poznámka k položce:_x000d_
Zahrnuje:_x000d_
- vykopání dřevin osazení do nádob k přepravě, naložení, vodorovné přemístění do 2 km, opětovné vysazení do vyhloubených jam, zásyp vhodnou zeminou,  obsyp mulčovací kůrou, 3x zálivky v odstupu cca 14 dní.</t>
  </si>
  <si>
    <t>R017</t>
  </si>
  <si>
    <t>Rozebrání zpevněných ploch ze silničních dílců</t>
  </si>
  <si>
    <t>1255184036</t>
  </si>
  <si>
    <t xml:space="preserve">Rozebírání zpevněných ploch  s přemístěním na skládku na vzdálenost do 20 m nebo s naložením na dopravní prostředek ze silničních panelů</t>
  </si>
  <si>
    <t xml:space="preserve">Poznámka k souboru cen:_x000d_
1. Cena je určena pro rozebírání silničních panelů jakýchkoliv rozměrů kladených do lože z kameniva včetně odstranění lože. </t>
  </si>
  <si>
    <t>R018</t>
  </si>
  <si>
    <t>Odstranění podkladů zpevněných ploch z kameniva drceného</t>
  </si>
  <si>
    <t>1053100445</t>
  </si>
  <si>
    <t xml:space="preserve">Odstranění podkladů zpevněných ploch  s přemístěním na skládku na vzdálenost do 20 m nebo s naložením na dopravní prostředek z kameniva drceného</t>
  </si>
  <si>
    <t xml:space="preserve">Poznámka k souboru cen:_x000d_
1. Množství měrných jednotek se určuje v m3 objemu podkladu každé vrstvy samostatně. </t>
  </si>
  <si>
    <t>PANEL*0,05</t>
  </si>
  <si>
    <t>"Ponechání vrstvy kameniva v prostoru za garážemi" -100*3*0,05</t>
  </si>
  <si>
    <t>R019</t>
  </si>
  <si>
    <t>Odstranění geotextilií ze základové spáry</t>
  </si>
  <si>
    <t>468265413</t>
  </si>
  <si>
    <t>Odstranění geosyntetik s uložením na vzdálenost do 20 m nebo naložením na dopravní prostředek geotextilie</t>
  </si>
  <si>
    <t xml:space="preserve">Poznámka k souboru cen:_x000d_
1. V cenách -1161 a -1171 nejsou započteny náklady na odstranění vrstev uložených nad geosyntetikem. 2. V ceně -1181 jsou započteny i náklady odstranění zásypu buněk a krycí vrstvy tl. 100 mm. </t>
  </si>
  <si>
    <t>Zakládání</t>
  </si>
  <si>
    <t>R016</t>
  </si>
  <si>
    <t>Zřízení plochy ze silničních panelů do lože tl 100 mm z kameniva</t>
  </si>
  <si>
    <t>1253134070</t>
  </si>
  <si>
    <t>Zřízení zpevněné plochy ze silničních panelů osazených do lože tl. 50 mm z kameniva</t>
  </si>
  <si>
    <t xml:space="preserve">Poznámka k položce:_x000d_
Původně viz položka URS 291211111._x000d_
Změna na lože tl. 100 mm_x000d_
včetně zajištění panelů 560 ks - panel silniční 3000-1200-215  300x120x21,5 cm (60t a 30t)</t>
  </si>
  <si>
    <t>"Plocha pro pojezd těžké mechanizace, v celkové délce po nezpevněných plochách, celková délka 670 m" 670*3</t>
  </si>
  <si>
    <t>Svislé a kompletní konstrukce</t>
  </si>
  <si>
    <t>358325114</t>
  </si>
  <si>
    <t>Bourání stoky kompletní nebo vybourání otvorů z železobetonu plochy do 4 m2</t>
  </si>
  <si>
    <t>-240384160</t>
  </si>
  <si>
    <t>Bourání stoky kompletní nebo vybourání otvorů průřezové plochy do 4 m2 ve stokách ze zdiva z železobetonu</t>
  </si>
  <si>
    <t>(3,2*2,3-2,6*1,7)*3,0+3,2*2,3*(0,3+0,8)</t>
  </si>
  <si>
    <t>Zaslepení kanalizačního potrubí</t>
  </si>
  <si>
    <t>-1177704844</t>
  </si>
  <si>
    <t xml:space="preserve">Poznámka k položce:_x000d_
Zaslepení kanalizačního potrubí (předpokládá se DN 300) po vybourané šachtě. Zacpání potrubí tkaninou a vyplnění  potrubí na délku 1,0 m betonem C 16/20._x000d_
Včetně veškěrého materiálu a práce.</t>
  </si>
  <si>
    <t>Osazení jímky z PP na obetonování objemu 2000 l pro usazení do terénu</t>
  </si>
  <si>
    <t>1556404545</t>
  </si>
  <si>
    <t>Osazení plastové jímky z polypropylenu PP na obetonování objemu 2000 l</t>
  </si>
  <si>
    <t xml:space="preserve">Poznámka k souboru cen:_x000d_
1. V cenách nejsou započteny náklady na: a) dodávku jímky s víkem, vlezového kusu a vstupních otvorů pro potrubí, toto se oceňuje ve specifikaci, b) podkladní vrstvu ze štěrkopísku, která se oceňuje souborem cen 564 2.-11 Podklad ze štěrkopísku, části A 01 katalogu 822-1 Komunikace pozemní a letiště, c) betonovu základovou desku z betonu tř. C 12/15 min. tl. 150 mm, která se oceňuje souborem cen 452 3. Podkladní a zajišťovací konstrukce z betonu, části A 01 tohoto katalogu, d) napojení potrubních rozvodů, e) obetonování stěn jímky, toto se oceňuje cenami souboru cen 899 62-31 Obetonování potrubí nebo zdiva stok betonem prostým v otevřeném výkopu, části A 01 tohoto katalogu. </t>
  </si>
  <si>
    <t>R006</t>
  </si>
  <si>
    <t>Demontáž a obnova dřevěného přístřešku</t>
  </si>
  <si>
    <t>198457866</t>
  </si>
  <si>
    <t xml:space="preserve">Poznámka k položce:_x000d_
demontáž dřevěného zastřešeného přístřešku:_x000d_
-  půdorysných rozměrů 12 x 6 m výšky do 4,0 m, _x000d_
- umístěného na 12 dřevěných stojkách, _x000d_
- přiveněného k betonovému povrchu kováním, včetně:_x000d_
demontáže, vodorovného přemístění do 500 m na místo dočasné deponie a přemístění zpět, opětovné motnáže, včetně případné výměny kování.</t>
  </si>
  <si>
    <t>R007</t>
  </si>
  <si>
    <t>Demontáž a obnova sloupu areálového osvětlení</t>
  </si>
  <si>
    <t>-64713463</t>
  </si>
  <si>
    <t>Poznámka k položce:_x000d_
Demontáž a obnova sloupu areálového osvětlení:_x000d_
-demontáž elektrického vedení i stavební části sloupu, včetně vodorovného přemístění na mezideponii a zpět do 500 m, opětovná montáž kompletu a zajištění opětvoné funkčnosti.</t>
  </si>
  <si>
    <t>R008</t>
  </si>
  <si>
    <t>Demontáž dřevěného schodiště včetně kovového zábradlí</t>
  </si>
  <si>
    <t>1853252976</t>
  </si>
  <si>
    <t>Poznámka k položce:_x000d_
Demontáž dřevěného schodiště délky 3,0 m šířky 0,8 m_x000d_
včetně dvojtyčového pozinkovaného zábradlí výšky 1,0 m.</t>
  </si>
  <si>
    <t>R009</t>
  </si>
  <si>
    <t>Demontáž a obnova plechového oplocení</t>
  </si>
  <si>
    <t>bm</t>
  </si>
  <si>
    <t>-1452334935</t>
  </si>
  <si>
    <t xml:space="preserve">Poznámka k položce:_x000d_
Zahrnuje:_x000d_
- demontáž oplechování do výšky 3,0 m,_x000d_
- odřezání stávajících ocelových sloupků a demontáž dvou řad lišt,_x000d_
- odstranění původní barvy, rzi a odměštění,_x000d_
- navaření sloupků a opětovné osazení lišt,_x000d_
- natření sloupků a dvou řad lišt (2 vrstvy základního nátěru, tři vrstvy vrchního nátěru),_x000d_
- osazení nového vlnitého plechu výšky 3,0 m (plech vlnitý, pozink),_x000d_
- včetně montáže,dodávky, materiálu a upevňovacího materiálu, vodorovných přesunů a dočasného uložení opětovně použitého materiálu._x000d_
</t>
  </si>
  <si>
    <t>R010</t>
  </si>
  <si>
    <t>Demontáž a obnova pletivového oplocení s novým pletivem</t>
  </si>
  <si>
    <t>253253621</t>
  </si>
  <si>
    <t xml:space="preserve">Poznámka k položce:_x000d_
Zahrnuje:_x000d_
- demontáž pletiva,_x000d_
- demontáž branky,_x000d_
- odřezání stávajících ocelových sloupků a vzpěr,_x000d_
- odstranění původní barvy, rzi a odmaštění sloupků, vzpěr a konstrukce branky,_x000d_
- navaření, natření sloupků a vzpěr (2 vrstvy základního nátěru, tři vrstvy vrchního nátěru stejného barevného odstínu jako stávající oplocení – tmavě zelená),_x000d_
- osazení a natření branky včetně nových pantů,_x000d_
- osazení nového pletiva výšky 2,0 m a opětovné osazení branky (pletivo pogumované barva stejná jako nátěr sloupků – tmavě zelená),_x000d_
- včetně napínacích dratů,_x000d_
- včetně montáže, dodávky, materiálu a upevňovacího materiálu, vodorovných přesunů a dočasného uložení opětovně použitého materiálu_x000d_
</t>
  </si>
  <si>
    <t>192</t>
  </si>
  <si>
    <t>R011</t>
  </si>
  <si>
    <t>Demontáž pletivového oplocení včetně sloupků a vzpěr</t>
  </si>
  <si>
    <t>545972337</t>
  </si>
  <si>
    <t>Poznámka k položce:_x000d_
Zahrnuje:_x000d_
- demontáž a odstranění sloupků, rozpěr a pletiva včetně betonových patek sloupků.</t>
  </si>
  <si>
    <t>26</t>
  </si>
  <si>
    <t>R012</t>
  </si>
  <si>
    <t>Pletivové oplocení výšky 2,0 m včetně sloupků a vzpěr</t>
  </si>
  <si>
    <t>1102784160</t>
  </si>
  <si>
    <t xml:space="preserve">Poznámka k položce:_x000d_
Zahrnuje:_x000d_
- osazení 8 ks plotových sloupků v rozestupu 3,0 m (h = 2,15 m nad zemí) a 4 ks plotových vzpěr, včetně betonových patek, při vzdálenosti sloupků 2,5 m,_x000d_
- natření sloupků (2 vrstvy základního nátěru, tři vrstvy vrchního nátěru stejného barevného odstínu jako stávající oplocení – tmavě zelená),_x000d_
- osazení nového pletiva výšky 2,0 m (pletivo pogumované barva stejná jako nátěr sloupků – tmavě zelená), _x000d_
- včetně napínacích dratů,_x000d_
- včetně montáže, dodávky, materiálu a upevňovacího materiálu._x000d_
</t>
  </si>
  <si>
    <t>27</t>
  </si>
  <si>
    <t>R013</t>
  </si>
  <si>
    <t>Demontáž a obnova dřevěného prknového oplocení s betonovými sloupky</t>
  </si>
  <si>
    <t>-223714558</t>
  </si>
  <si>
    <t>Poznámka k položce:_x000d_
Zahrnuje:_x000d_
- demontáž výplně z dřevěných prken: výšky 1,8 m v délce 14,5 m, výšky 2,0 m v délce 6,0 m,_x000d_
- demontáž 2 řad dřevěných trámků,_x000d_
- demontáž betonových sloupků v počtu 7 ks včetně případných betonových patek,_x000d_
- opětovné zabetonování stávajících betonových sloupků do patek,_x000d_
- osazení 2 řad trámků a výplně z prken,_x000d_
- dřevěná část bude hloubkově naimpregnována a netřena dvěma vrstvami tmavě-hnědé barvy,_x000d_
- včetně montáže, dodávky, materiálu a upevňovacího materiálu, vodorovných přesunů a dočasného uložení opětovně použitého materiálu.</t>
  </si>
  <si>
    <t>28</t>
  </si>
  <si>
    <t>R014</t>
  </si>
  <si>
    <t>Rozebrání a obnova dláždění</t>
  </si>
  <si>
    <t>-1338082633</t>
  </si>
  <si>
    <t xml:space="preserve">Poznámka k položce:_x000d_
Zahrnuje:_x000d_
- rozebrání stávající betonové dlažby, plošné hladké 30x30x4,5 Standard, u zázemí fotbalového hřiště a její obnova s předpokladem výměny 25 m2 dlaždic,_x000d_
- včetně doplnění podsypu  ze štěrkodrti,_x000d_
- včetně demontáže, montáže, dodávky, materiálu, vodorovných přesunů a dočasného uložení opětovně použitého materiálu._x000d_
</t>
  </si>
  <si>
    <t>Komunikace pozemní</t>
  </si>
  <si>
    <t>30</t>
  </si>
  <si>
    <t>572274116</t>
  </si>
  <si>
    <t>Oprava trhlin a výtluků infračerveným topným zařízením v komunikaci plochy do 100 m2 tl do 50 mm</t>
  </si>
  <si>
    <t>-1910854166</t>
  </si>
  <si>
    <t>Oprava trhlin a výtluků pomocí infračerveného topného zařízení v komunikaci, plochy přes 10 do 100 m2, tloušťky přes 30 do 50 mm</t>
  </si>
  <si>
    <t>"Předpoklad nutných oprav 100 m2" 100</t>
  </si>
  <si>
    <t>29</t>
  </si>
  <si>
    <t>R005</t>
  </si>
  <si>
    <t>Pasportizace a opravy povrchu cyklostezky</t>
  </si>
  <si>
    <t>-216833534</t>
  </si>
  <si>
    <t>Poznámka k položce:_x000d_
Pasportizace cyklostezky před výstavbou.</t>
  </si>
  <si>
    <t>Úpravy povrchů, podlahy a osazování výplní</t>
  </si>
  <si>
    <t>31</t>
  </si>
  <si>
    <t>Pasportizace zdiva přilehlých nemovistostí</t>
  </si>
  <si>
    <t>-1252528463</t>
  </si>
  <si>
    <t>32</t>
  </si>
  <si>
    <t>R020</t>
  </si>
  <si>
    <t>Oprava štukové omítky složitosti 2 v rozsahu do 10%</t>
  </si>
  <si>
    <t>-1682071057</t>
  </si>
  <si>
    <t>Poznámka k položce:_x000d_
Původně viz položka URS 622325301:_x000d_
opravy vnitřních i vnejších omítek včetně materiálu, nákupu, dopravy a veškěrých realizačních prací._x000d_
Uvažováno v m3 budov nemovistostí.</t>
  </si>
  <si>
    <t>"Předpoklad nutných oprav na pozemku p.č. 1073" (10*10)*5</t>
  </si>
  <si>
    <t>"Předpoklad nutných oprav budovy zázemí fotbalového hřiště" (45*10+6*15)*3,5</t>
  </si>
  <si>
    <t>"Předpoklad nutných oprav na stávajících garážích" (60*6,5)*3</t>
  </si>
  <si>
    <t>Ostatní konstrukce a práce, bourání</t>
  </si>
  <si>
    <t>33</t>
  </si>
  <si>
    <t>919726123</t>
  </si>
  <si>
    <t>Geotextilie pro ochranu, separaci a filtraci netkaná měrná hmotnost do 500 g/m2</t>
  </si>
  <si>
    <t>-224528144</t>
  </si>
  <si>
    <t>Geotextilie netkaná pro ochranu, separaci nebo filtraci měrná hmotnost přes 300 do 500 g/m2</t>
  </si>
  <si>
    <t xml:space="preserve">Poznámka k souboru cen:_x000d_
1. V cenách jsou započteny i náklady na položení a dodání geotextilie včetně přesahů. </t>
  </si>
  <si>
    <t>997</t>
  </si>
  <si>
    <t>Přesun sutě</t>
  </si>
  <si>
    <t>34</t>
  </si>
  <si>
    <t>R67</t>
  </si>
  <si>
    <t>Likvidace vybouraných hmot v souladu se zk. O odpadech č 185/2001 Sb. v platném znění</t>
  </si>
  <si>
    <t>-1414152939</t>
  </si>
  <si>
    <t>Likvidace vybouraných hmot v souladu se zk. O odpadech č 185/2001 Sb. v platném znění.</t>
  </si>
  <si>
    <t>Poznámka k položce:_x000d_
Odvoz a likvidace veškěrého vybouraného materiálu a sutě z bourání stávající jímky, demontáže oplocení včetně patek, oprav cyklostezky a přilehlých nemovitostí._x000d_
Včetně dřevního materiálu po kácení._x000d_
Předpokládá se celkové množství veškerého materiálu do 100 t._x000d_
Součástí položky je doprava, potřebná manipulace s vybouranými hmotami a poplatky za uložení sutě na skládku. Předpokládá se odvoz na skládku ve vzdálenosti do cca 25 km.</t>
  </si>
  <si>
    <t>Ostatní</t>
  </si>
  <si>
    <t>35</t>
  </si>
  <si>
    <t>1963735660</t>
  </si>
  <si>
    <t>36</t>
  </si>
  <si>
    <t>26204621</t>
  </si>
  <si>
    <t>37</t>
  </si>
  <si>
    <t>R75</t>
  </si>
  <si>
    <t>Zajištění umístění šítku o povolení stavby a stejnopisu oznámení o záhajení oblastnímu inspektorátu práce na viditělním místě u vstupu na staveniště</t>
  </si>
  <si>
    <t>-2139184770</t>
  </si>
  <si>
    <t>38</t>
  </si>
  <si>
    <t>R89</t>
  </si>
  <si>
    <t>Uvedení stavbou dotčených pozemků a komunikací do původního stavu a jejich protokolární předání zpět vlastníkům</t>
  </si>
  <si>
    <t>-1078219860</t>
  </si>
  <si>
    <t>Protokolární předání stavbou dotčených pozemků a komunikací, uvedených do původního stavu, zpět jejich vlastníkům</t>
  </si>
  <si>
    <t>39</t>
  </si>
  <si>
    <t>R92</t>
  </si>
  <si>
    <t>Zajištění objízdné trasy cyklostezky včetně zajištění dopravního značení</t>
  </si>
  <si>
    <t>-432301269</t>
  </si>
  <si>
    <t>40</t>
  </si>
  <si>
    <t>R94</t>
  </si>
  <si>
    <t>Zajištění a zabezpečení staveniště, zřízení a likvidace zařízení staveniště, vč. případných přípojek, přístupů, deponií apod.</t>
  </si>
  <si>
    <t>228239087</t>
  </si>
  <si>
    <t>Zřízení a likvidace zařízení staveniště, včetně případných přípojek, deponií apod. pro všechny objekty</t>
  </si>
  <si>
    <t>41</t>
  </si>
  <si>
    <t>R97</t>
  </si>
  <si>
    <t>Vytýčení inženýrských sítí a zařízení</t>
  </si>
  <si>
    <t>-484618756</t>
  </si>
  <si>
    <t>Poznámka k položce:_x000d_
Vytýčení inženýrských sítí a zařízení, včetně zajištění případné aktualizace vyjádření správců sítí, která pozbudou platnosti v období mezi předáním staveniště a vytyčením sítí_x000d_
zajištění všech nezbytných opatření, jimiž bude předejito porušení jakékoliv inženýrské sítě během výstavby,_x000d_
- týká se zejména vytýčení STL plynovodu.</t>
  </si>
  <si>
    <t>999</t>
  </si>
  <si>
    <t>Ostatní náklady</t>
  </si>
  <si>
    <t>42</t>
  </si>
  <si>
    <t>R69</t>
  </si>
  <si>
    <t>Zpracování časového a finančního harmonogramu stavby</t>
  </si>
  <si>
    <t>593644270</t>
  </si>
  <si>
    <t>Zpracování časového a finančního harmonogramu stavby a jeho schválení investorem</t>
  </si>
  <si>
    <t>43</t>
  </si>
  <si>
    <t>R71</t>
  </si>
  <si>
    <t>Zpracování a předání doplnění dokumentace pro provádění stavby o realizační detaily a technologické postupy</t>
  </si>
  <si>
    <t>1104735342</t>
  </si>
  <si>
    <t>44</t>
  </si>
  <si>
    <t>R80</t>
  </si>
  <si>
    <t>Fotodokumentace stavby</t>
  </si>
  <si>
    <t>-1682432124</t>
  </si>
  <si>
    <t>Poznámka k položce:_x000d_
Fotodokumentace před zahájením stavby, fotodokumentace průběhu stavby, pastportizace místních komunikací apod.)</t>
  </si>
  <si>
    <t>45</t>
  </si>
  <si>
    <t>R81</t>
  </si>
  <si>
    <t>Zajištění plnění povinností dle zákona č. 309/2006 Sb.</t>
  </si>
  <si>
    <t>1687172262</t>
  </si>
  <si>
    <t>46</t>
  </si>
  <si>
    <t>R82</t>
  </si>
  <si>
    <t>Vypracování plánu bezpečnosti a ochrany zdraví při práci</t>
  </si>
  <si>
    <t>-1841226083</t>
  </si>
  <si>
    <t>Vyhotovení plánu bezpečnosti a ochrany zdraví - pro celou stavbu</t>
  </si>
  <si>
    <t>Poznámka k položce:_x000d_
Vyhotovení plánu bezpečnosti a ochrany zdraví při práci na staveništi ve smyslu § 15 odstavce 2 zákona č. 309/2006 Sb., který předá zhotovitel objednateli k odsouhlasení při předání a převzetí staveniště - vyhotovení plánu bezpečnosti a ochrany zdraví při práci na staveništi ve smyslu § 15 odstavce 2 zákona č. 309/2006 Sb., který předá zhotovitel objednateli k odsouhlasení při předání a převzetí staveniště_x000d_
případné zajištění plnění povinností dle zákona č. 309/2006 Sb. (dle čl. IV. odst. 6, 8 a 9 této smlouvy),</t>
  </si>
  <si>
    <t>47</t>
  </si>
  <si>
    <t>R86</t>
  </si>
  <si>
    <t>Zpracování a předání dokumentace skutečného provedení stavby (3 paré+1eletronické) objednateli - pro celou stavbu</t>
  </si>
  <si>
    <t>746522533</t>
  </si>
  <si>
    <t>Zpracování a předání dokumentace skutečného provedení stavby (2 paré) objednateli - pro celou stavbu</t>
  </si>
  <si>
    <t>48</t>
  </si>
  <si>
    <t>R87</t>
  </si>
  <si>
    <t>Zajištění trvalé likvidace odpadů v souladu s platnými právními předpisy</t>
  </si>
  <si>
    <t>-684094797</t>
  </si>
  <si>
    <t>49</t>
  </si>
  <si>
    <t>R95</t>
  </si>
  <si>
    <t>Zajištění všech nezbytných zkoušek nutných pro řádné provádění a dokončení díla</t>
  </si>
  <si>
    <t>1025259231</t>
  </si>
  <si>
    <t>Poznámka k položce:_x000d_
Zajištění všech nezbytných zkoušek nutných pro řádné provádění a dokončení díla_x000d_
- Kontrolním měřením kvality prací v rozsahu projektem předepsaných a dalších vyžádaných zkoušek, prováděných prostřednictvím akreditovaných zkušeben,_x000d_
- Zajištěním a provedením všech nutných zkoušek dle ČSN ( případně jiných norem vztahujících se k prováděnému dílu včetně pořízení protokolů zajištěné u akreditované zkušebny ) _x000d_
_x000d_
(Hutnící zkoušky apod.)</t>
  </si>
  <si>
    <t>R96</t>
  </si>
  <si>
    <t>Zajištění všech nezbytných opatření, jimiž bude předejito porušení jakékoliv inženýrské sítě během výstavby</t>
  </si>
  <si>
    <t>-1165203644</t>
  </si>
  <si>
    <t>51</t>
  </si>
  <si>
    <t>R98</t>
  </si>
  <si>
    <t>Vytýčení stavby odborně způsobilou osobou v oboru zeměměřičství, včetně vytyčení hranic pozemků</t>
  </si>
  <si>
    <t>-563866249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</si>
</sst>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3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12"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5"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5"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6" fillId="0" borderId="5" xfId="0" applyFont="1" applyBorder="1" applyAlignment="1">
      <alignment horizontal="left" vertical="center"/>
    </xf>
    <xf numFmtId="0" fontId="0" fillId="0" borderId="5" xfId="0" applyFont="1" applyBorder="1" applyAlignment="1">
      <alignment vertical="center"/>
    </xf>
    <xf numFmtId="4" fontId="16"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7" fillId="0" borderId="0" xfId="0" applyNumberFormat="1" applyFont="1" applyAlignment="1">
      <alignment vertical="center"/>
    </xf>
    <xf numFmtId="0" fontId="17"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Font="1" applyBorder="1" applyAlignment="1">
      <alignment vertical="center"/>
    </xf>
    <xf numFmtId="0" fontId="1" fillId="0" borderId="5" xfId="0" applyFont="1" applyBorder="1" applyAlignment="1">
      <alignment horizontal="lef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6"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5" borderId="6" xfId="0" applyFont="1" applyFill="1" applyBorder="1" applyAlignment="1">
      <alignment horizontal="center" vertical="center"/>
    </xf>
    <xf numFmtId="0" fontId="21" fillId="5" borderId="7" xfId="0" applyFont="1" applyFill="1" applyBorder="1" applyAlignment="1">
      <alignment horizontal="left" vertical="center"/>
    </xf>
    <xf numFmtId="0" fontId="0" fillId="5" borderId="7" xfId="0" applyFont="1" applyFill="1" applyBorder="1" applyAlignment="1">
      <alignment vertical="center"/>
    </xf>
    <xf numFmtId="0" fontId="21" fillId="5" borderId="7" xfId="0" applyFont="1" applyFill="1" applyBorder="1" applyAlignment="1">
      <alignment horizontal="center" vertical="center"/>
    </xf>
    <xf numFmtId="0" fontId="21" fillId="5" borderId="7" xfId="0" applyFont="1" applyFill="1" applyBorder="1" applyAlignment="1">
      <alignment horizontal="right" vertical="center"/>
    </xf>
    <xf numFmtId="0" fontId="21" fillId="5" borderId="8" xfId="0" applyFont="1" applyFill="1" applyBorder="1" applyAlignment="1">
      <alignment horizontal="left" vertical="center"/>
    </xf>
    <xf numFmtId="0" fontId="21" fillId="5"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lignment vertical="center"/>
    </xf>
    <xf numFmtId="0" fontId="25" fillId="0" borderId="0" xfId="0" applyFont="1" applyAlignment="1">
      <alignment vertical="center"/>
    </xf>
    <xf numFmtId="0" fontId="25" fillId="0" borderId="0" xfId="0" applyFont="1" applyAlignment="1">
      <alignment horizontal="left" vertical="center" wrapText="1"/>
    </xf>
    <xf numFmtId="0" fontId="26" fillId="0" borderId="0" xfId="0" applyFont="1" applyAlignment="1">
      <alignment vertical="center"/>
    </xf>
    <xf numFmtId="4" fontId="26" fillId="0" borderId="0" xfId="0" applyNumberFormat="1" applyFont="1" applyAlignment="1">
      <alignment horizontal="right" vertical="center"/>
    </xf>
    <xf numFmtId="4" fontId="26" fillId="0" borderId="0" xfId="0" applyNumberFormat="1"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29" fillId="0" borderId="0" xfId="0" applyFont="1" applyAlignment="1">
      <alignment horizontal="left" vertical="center" wrapText="1"/>
    </xf>
    <xf numFmtId="4" fontId="7" fillId="0" borderId="0" xfId="0" applyNumberFormat="1" applyFont="1" applyAlignment="1">
      <alignmen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protection locked="0"/>
    </xf>
    <xf numFmtId="0" fontId="30" fillId="0" borderId="0" xfId="0" applyFont="1" applyAlignment="1">
      <alignment horizontal="left" vertical="center"/>
    </xf>
    <xf numFmtId="0" fontId="0" fillId="0" borderId="2" xfId="0" applyBorder="1" applyProtection="1">
      <protection locked="0"/>
    </xf>
    <xf numFmtId="0" fontId="3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1" fillId="5" borderId="0" xfId="0" applyFont="1" applyFill="1" applyAlignment="1">
      <alignment horizontal="left" vertical="center"/>
    </xf>
    <xf numFmtId="0" fontId="0" fillId="5" borderId="0" xfId="0" applyFont="1" applyFill="1" applyAlignment="1" applyProtection="1">
      <alignment vertical="center"/>
      <protection locked="0"/>
    </xf>
    <xf numFmtId="0" fontId="21"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3" xfId="0" applyFont="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17" xfId="0" applyFont="1" applyFill="1" applyBorder="1" applyAlignment="1" applyProtection="1">
      <alignment horizontal="center" vertical="center" wrapText="1"/>
      <protection locked="0"/>
    </xf>
    <xf numFmtId="0" fontId="21" fillId="5" borderId="18" xfId="0" applyFont="1" applyFill="1" applyBorder="1" applyAlignment="1">
      <alignment horizontal="center" vertical="center" wrapText="1"/>
    </xf>
    <xf numFmtId="0" fontId="21" fillId="5" borderId="0" xfId="0" applyFont="1" applyFill="1" applyAlignment="1">
      <alignment horizontal="center" vertical="center" wrapText="1"/>
    </xf>
    <xf numFmtId="4" fontId="23"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3"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22" fillId="3" borderId="14"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0" fillId="0" borderId="14" xfId="0" applyFont="1" applyBorder="1" applyAlignment="1">
      <alignment vertical="center"/>
    </xf>
    <xf numFmtId="0" fontId="37"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8" fillId="0" borderId="22" xfId="0" applyFont="1" applyBorder="1" applyAlignment="1" applyProtection="1">
      <alignment horizontal="center" vertical="center"/>
      <protection locked="0"/>
    </xf>
    <xf numFmtId="49" fontId="38" fillId="0" borderId="22" xfId="0" applyNumberFormat="1" applyFont="1" applyBorder="1" applyAlignment="1" applyProtection="1">
      <alignment horizontal="left" vertical="center" wrapText="1"/>
      <protection locked="0"/>
    </xf>
    <xf numFmtId="0" fontId="38" fillId="0" borderId="22" xfId="0" applyFont="1" applyBorder="1" applyAlignment="1" applyProtection="1">
      <alignment horizontal="left" vertical="center" wrapText="1"/>
      <protection locked="0"/>
    </xf>
    <xf numFmtId="0" fontId="38" fillId="0" borderId="22" xfId="0" applyFont="1" applyBorder="1" applyAlignment="1" applyProtection="1">
      <alignment horizontal="center" vertical="center" wrapText="1"/>
      <protection locked="0"/>
    </xf>
    <xf numFmtId="167" fontId="38" fillId="0" borderId="22" xfId="0" applyNumberFormat="1" applyFont="1" applyBorder="1" applyAlignment="1" applyProtection="1">
      <alignment vertical="center"/>
      <protection locked="0"/>
    </xf>
    <xf numFmtId="4" fontId="38" fillId="3"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protection locked="0"/>
    </xf>
    <xf numFmtId="0" fontId="39" fillId="0" borderId="3" xfId="0" applyFont="1" applyBorder="1" applyAlignment="1">
      <alignment vertical="center"/>
    </xf>
    <xf numFmtId="0" fontId="38" fillId="3" borderId="14"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37" fillId="0" borderId="0" xfId="0" applyFont="1" applyAlignment="1">
      <alignment vertical="top" wrapText="1"/>
    </xf>
    <xf numFmtId="0" fontId="0" fillId="0" borderId="19"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4" t="s">
        <v>0</v>
      </c>
      <c r="AZ1" s="14" t="s">
        <v>1</v>
      </c>
      <c r="BA1" s="14" t="s">
        <v>2</v>
      </c>
      <c r="BB1" s="14" t="s">
        <v>1</v>
      </c>
      <c r="BT1" s="14" t="s">
        <v>3</v>
      </c>
      <c r="BU1" s="14" t="s">
        <v>3</v>
      </c>
      <c r="BV1" s="14" t="s">
        <v>4</v>
      </c>
    </row>
    <row r="2" ht="36.96" customHeight="1">
      <c r="AR2" s="15" t="s">
        <v>5</v>
      </c>
      <c r="BS2" s="16" t="s">
        <v>6</v>
      </c>
      <c r="BT2" s="16" t="s">
        <v>7</v>
      </c>
    </row>
    <row r="3"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ht="24.96" customHeight="1">
      <c r="B4" s="19"/>
      <c r="D4" s="20" t="s">
        <v>9</v>
      </c>
      <c r="AR4" s="19"/>
      <c r="AS4" s="21" t="s">
        <v>10</v>
      </c>
      <c r="BE4" s="22" t="s">
        <v>11</v>
      </c>
      <c r="BS4" s="16" t="s">
        <v>12</v>
      </c>
    </row>
    <row r="5" ht="12" customHeight="1">
      <c r="B5" s="19"/>
      <c r="D5" s="23" t="s">
        <v>13</v>
      </c>
      <c r="K5" s="24" t="s">
        <v>14</v>
      </c>
      <c r="AR5" s="19"/>
      <c r="BE5" s="25" t="s">
        <v>15</v>
      </c>
      <c r="BS5" s="16" t="s">
        <v>6</v>
      </c>
    </row>
    <row r="6" ht="36.96" customHeight="1">
      <c r="B6" s="19"/>
      <c r="D6" s="26" t="s">
        <v>16</v>
      </c>
      <c r="K6" s="27" t="s">
        <v>17</v>
      </c>
      <c r="AR6" s="19"/>
      <c r="BE6" s="28"/>
      <c r="BS6" s="16" t="s">
        <v>6</v>
      </c>
    </row>
    <row r="7" ht="12" customHeight="1">
      <c r="B7" s="19"/>
      <c r="D7" s="29" t="s">
        <v>18</v>
      </c>
      <c r="K7" s="24" t="s">
        <v>1</v>
      </c>
      <c r="AK7" s="29" t="s">
        <v>19</v>
      </c>
      <c r="AN7" s="24" t="s">
        <v>1</v>
      </c>
      <c r="AR7" s="19"/>
      <c r="BE7" s="28"/>
      <c r="BS7" s="16" t="s">
        <v>6</v>
      </c>
    </row>
    <row r="8" ht="12" customHeight="1">
      <c r="B8" s="19"/>
      <c r="D8" s="29" t="s">
        <v>20</v>
      </c>
      <c r="K8" s="24" t="s">
        <v>21</v>
      </c>
      <c r="AK8" s="29" t="s">
        <v>22</v>
      </c>
      <c r="AN8" s="30" t="s">
        <v>23</v>
      </c>
      <c r="AR8" s="19"/>
      <c r="BE8" s="28"/>
      <c r="BS8" s="16" t="s">
        <v>6</v>
      </c>
    </row>
    <row r="9" ht="14.4" customHeight="1">
      <c r="B9" s="19"/>
      <c r="AR9" s="19"/>
      <c r="BE9" s="28"/>
      <c r="BS9" s="16" t="s">
        <v>6</v>
      </c>
    </row>
    <row r="10" ht="12" customHeight="1">
      <c r="B10" s="19"/>
      <c r="D10" s="29" t="s">
        <v>24</v>
      </c>
      <c r="AK10" s="29" t="s">
        <v>25</v>
      </c>
      <c r="AN10" s="24" t="s">
        <v>1</v>
      </c>
      <c r="AR10" s="19"/>
      <c r="BE10" s="28"/>
      <c r="BS10" s="16" t="s">
        <v>6</v>
      </c>
    </row>
    <row r="11" ht="18.48" customHeight="1">
      <c r="B11" s="19"/>
      <c r="E11" s="24" t="s">
        <v>26</v>
      </c>
      <c r="AK11" s="29" t="s">
        <v>27</v>
      </c>
      <c r="AN11" s="24" t="s">
        <v>1</v>
      </c>
      <c r="AR11" s="19"/>
      <c r="BE11" s="28"/>
      <c r="BS11" s="16" t="s">
        <v>6</v>
      </c>
    </row>
    <row r="12" ht="6.96" customHeight="1">
      <c r="B12" s="19"/>
      <c r="AR12" s="19"/>
      <c r="BE12" s="28"/>
      <c r="BS12" s="16" t="s">
        <v>6</v>
      </c>
    </row>
    <row r="13" ht="12" customHeight="1">
      <c r="B13" s="19"/>
      <c r="D13" s="29" t="s">
        <v>28</v>
      </c>
      <c r="AK13" s="29" t="s">
        <v>25</v>
      </c>
      <c r="AN13" s="31" t="s">
        <v>29</v>
      </c>
      <c r="AR13" s="19"/>
      <c r="BE13" s="28"/>
      <c r="BS13" s="16" t="s">
        <v>6</v>
      </c>
    </row>
    <row r="14">
      <c r="B14" s="19"/>
      <c r="E14" s="31" t="s">
        <v>29</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27</v>
      </c>
      <c r="AN14" s="31" t="s">
        <v>29</v>
      </c>
      <c r="AR14" s="19"/>
      <c r="BE14" s="28"/>
      <c r="BS14" s="16" t="s">
        <v>6</v>
      </c>
    </row>
    <row r="15" ht="6.96" customHeight="1">
      <c r="B15" s="19"/>
      <c r="AR15" s="19"/>
      <c r="BE15" s="28"/>
      <c r="BS15" s="16" t="s">
        <v>3</v>
      </c>
    </row>
    <row r="16" ht="12" customHeight="1">
      <c r="B16" s="19"/>
      <c r="D16" s="29" t="s">
        <v>30</v>
      </c>
      <c r="AK16" s="29" t="s">
        <v>25</v>
      </c>
      <c r="AN16" s="24" t="s">
        <v>31</v>
      </c>
      <c r="AR16" s="19"/>
      <c r="BE16" s="28"/>
      <c r="BS16" s="16" t="s">
        <v>3</v>
      </c>
    </row>
    <row r="17" ht="18.48" customHeight="1">
      <c r="B17" s="19"/>
      <c r="E17" s="24" t="s">
        <v>32</v>
      </c>
      <c r="AK17" s="29" t="s">
        <v>27</v>
      </c>
      <c r="AN17" s="24" t="s">
        <v>33</v>
      </c>
      <c r="AR17" s="19"/>
      <c r="BE17" s="28"/>
      <c r="BS17" s="16" t="s">
        <v>34</v>
      </c>
    </row>
    <row r="18" ht="6.96" customHeight="1">
      <c r="B18" s="19"/>
      <c r="AR18" s="19"/>
      <c r="BE18" s="28"/>
      <c r="BS18" s="16" t="s">
        <v>6</v>
      </c>
    </row>
    <row r="19" ht="12" customHeight="1">
      <c r="B19" s="19"/>
      <c r="D19" s="29" t="s">
        <v>35</v>
      </c>
      <c r="AK19" s="29" t="s">
        <v>25</v>
      </c>
      <c r="AN19" s="24" t="s">
        <v>1</v>
      </c>
      <c r="AR19" s="19"/>
      <c r="BE19" s="28"/>
      <c r="BS19" s="16" t="s">
        <v>6</v>
      </c>
    </row>
    <row r="20" ht="18.48" customHeight="1">
      <c r="B20" s="19"/>
      <c r="E20" s="24" t="s">
        <v>36</v>
      </c>
      <c r="AK20" s="29" t="s">
        <v>27</v>
      </c>
      <c r="AN20" s="24" t="s">
        <v>1</v>
      </c>
      <c r="AR20" s="19"/>
      <c r="BE20" s="28"/>
      <c r="BS20" s="16" t="s">
        <v>34</v>
      </c>
    </row>
    <row r="21" ht="6.96" customHeight="1">
      <c r="B21" s="19"/>
      <c r="AR21" s="19"/>
      <c r="BE21" s="28"/>
    </row>
    <row r="22" ht="12" customHeight="1">
      <c r="B22" s="19"/>
      <c r="D22" s="29" t="s">
        <v>37</v>
      </c>
      <c r="AR22" s="19"/>
      <c r="BE22" s="28"/>
    </row>
    <row r="23" ht="16.5" customHeight="1">
      <c r="B23" s="19"/>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R23" s="19"/>
      <c r="BE23" s="28"/>
    </row>
    <row r="24" ht="6.96" customHeight="1">
      <c r="B24" s="19"/>
      <c r="AR24" s="19"/>
      <c r="BE24" s="28"/>
    </row>
    <row r="25" ht="6.96" customHeight="1">
      <c r="B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R25" s="19"/>
      <c r="BE25" s="28"/>
    </row>
    <row r="26" s="1" customFormat="1" ht="25.92" customHeight="1">
      <c r="B26" s="35"/>
      <c r="D26" s="36" t="s">
        <v>38</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8">
        <f>ROUND(AG94,2)</f>
        <v>0</v>
      </c>
      <c r="AL26" s="37"/>
      <c r="AM26" s="37"/>
      <c r="AN26" s="37"/>
      <c r="AO26" s="37"/>
      <c r="AR26" s="35"/>
      <c r="BE26" s="28"/>
    </row>
    <row r="27" s="1" customFormat="1" ht="6.96" customHeight="1">
      <c r="B27" s="35"/>
      <c r="AR27" s="35"/>
      <c r="BE27" s="28"/>
    </row>
    <row r="28" s="1" customFormat="1">
      <c r="B28" s="35"/>
      <c r="L28" s="39" t="s">
        <v>39</v>
      </c>
      <c r="M28" s="39"/>
      <c r="N28" s="39"/>
      <c r="O28" s="39"/>
      <c r="P28" s="39"/>
      <c r="W28" s="39" t="s">
        <v>40</v>
      </c>
      <c r="X28" s="39"/>
      <c r="Y28" s="39"/>
      <c r="Z28" s="39"/>
      <c r="AA28" s="39"/>
      <c r="AB28" s="39"/>
      <c r="AC28" s="39"/>
      <c r="AD28" s="39"/>
      <c r="AE28" s="39"/>
      <c r="AK28" s="39" t="s">
        <v>41</v>
      </c>
      <c r="AL28" s="39"/>
      <c r="AM28" s="39"/>
      <c r="AN28" s="39"/>
      <c r="AO28" s="39"/>
      <c r="AR28" s="35"/>
      <c r="BE28" s="28"/>
    </row>
    <row r="29" s="2" customFormat="1" ht="14.4" customHeight="1">
      <c r="B29" s="40"/>
      <c r="D29" s="29" t="s">
        <v>42</v>
      </c>
      <c r="F29" s="29" t="s">
        <v>43</v>
      </c>
      <c r="L29" s="41">
        <v>0.20999999999999999</v>
      </c>
      <c r="M29" s="2"/>
      <c r="N29" s="2"/>
      <c r="O29" s="2"/>
      <c r="P29" s="2"/>
      <c r="W29" s="42">
        <f>ROUND(AZ94, 2)</f>
        <v>0</v>
      </c>
      <c r="X29" s="2"/>
      <c r="Y29" s="2"/>
      <c r="Z29" s="2"/>
      <c r="AA29" s="2"/>
      <c r="AB29" s="2"/>
      <c r="AC29" s="2"/>
      <c r="AD29" s="2"/>
      <c r="AE29" s="2"/>
      <c r="AK29" s="42">
        <f>ROUND(AV94, 2)</f>
        <v>0</v>
      </c>
      <c r="AL29" s="2"/>
      <c r="AM29" s="2"/>
      <c r="AN29" s="2"/>
      <c r="AO29" s="2"/>
      <c r="AR29" s="40"/>
      <c r="BE29" s="43"/>
    </row>
    <row r="30" s="2" customFormat="1" ht="14.4" customHeight="1">
      <c r="B30" s="40"/>
      <c r="F30" s="29" t="s">
        <v>44</v>
      </c>
      <c r="L30" s="41">
        <v>0.14999999999999999</v>
      </c>
      <c r="M30" s="2"/>
      <c r="N30" s="2"/>
      <c r="O30" s="2"/>
      <c r="P30" s="2"/>
      <c r="W30" s="42">
        <f>ROUND(BA94, 2)</f>
        <v>0</v>
      </c>
      <c r="X30" s="2"/>
      <c r="Y30" s="2"/>
      <c r="Z30" s="2"/>
      <c r="AA30" s="2"/>
      <c r="AB30" s="2"/>
      <c r="AC30" s="2"/>
      <c r="AD30" s="2"/>
      <c r="AE30" s="2"/>
      <c r="AK30" s="42">
        <f>ROUND(AW94, 2)</f>
        <v>0</v>
      </c>
      <c r="AL30" s="2"/>
      <c r="AM30" s="2"/>
      <c r="AN30" s="2"/>
      <c r="AO30" s="2"/>
      <c r="AR30" s="40"/>
      <c r="BE30" s="43"/>
    </row>
    <row r="31" hidden="1" s="2" customFormat="1" ht="14.4" customHeight="1">
      <c r="B31" s="40"/>
      <c r="F31" s="29" t="s">
        <v>45</v>
      </c>
      <c r="L31" s="41">
        <v>0.20999999999999999</v>
      </c>
      <c r="M31" s="2"/>
      <c r="N31" s="2"/>
      <c r="O31" s="2"/>
      <c r="P31" s="2"/>
      <c r="W31" s="42">
        <f>ROUND(BB94, 2)</f>
        <v>0</v>
      </c>
      <c r="X31" s="2"/>
      <c r="Y31" s="2"/>
      <c r="Z31" s="2"/>
      <c r="AA31" s="2"/>
      <c r="AB31" s="2"/>
      <c r="AC31" s="2"/>
      <c r="AD31" s="2"/>
      <c r="AE31" s="2"/>
      <c r="AK31" s="42">
        <v>0</v>
      </c>
      <c r="AL31" s="2"/>
      <c r="AM31" s="2"/>
      <c r="AN31" s="2"/>
      <c r="AO31" s="2"/>
      <c r="AR31" s="40"/>
      <c r="BE31" s="43"/>
    </row>
    <row r="32" hidden="1" s="2" customFormat="1" ht="14.4" customHeight="1">
      <c r="B32" s="40"/>
      <c r="F32" s="29" t="s">
        <v>46</v>
      </c>
      <c r="L32" s="41">
        <v>0.14999999999999999</v>
      </c>
      <c r="M32" s="2"/>
      <c r="N32" s="2"/>
      <c r="O32" s="2"/>
      <c r="P32" s="2"/>
      <c r="W32" s="42">
        <f>ROUND(BC94, 2)</f>
        <v>0</v>
      </c>
      <c r="X32" s="2"/>
      <c r="Y32" s="2"/>
      <c r="Z32" s="2"/>
      <c r="AA32" s="2"/>
      <c r="AB32" s="2"/>
      <c r="AC32" s="2"/>
      <c r="AD32" s="2"/>
      <c r="AE32" s="2"/>
      <c r="AK32" s="42">
        <v>0</v>
      </c>
      <c r="AL32" s="2"/>
      <c r="AM32" s="2"/>
      <c r="AN32" s="2"/>
      <c r="AO32" s="2"/>
      <c r="AR32" s="40"/>
      <c r="BE32" s="43"/>
    </row>
    <row r="33" hidden="1" s="2" customFormat="1" ht="14.4" customHeight="1">
      <c r="B33" s="40"/>
      <c r="F33" s="29" t="s">
        <v>47</v>
      </c>
      <c r="L33" s="41">
        <v>0</v>
      </c>
      <c r="M33" s="2"/>
      <c r="N33" s="2"/>
      <c r="O33" s="2"/>
      <c r="P33" s="2"/>
      <c r="W33" s="42">
        <f>ROUND(BD94, 2)</f>
        <v>0</v>
      </c>
      <c r="X33" s="2"/>
      <c r="Y33" s="2"/>
      <c r="Z33" s="2"/>
      <c r="AA33" s="2"/>
      <c r="AB33" s="2"/>
      <c r="AC33" s="2"/>
      <c r="AD33" s="2"/>
      <c r="AE33" s="2"/>
      <c r="AK33" s="42">
        <v>0</v>
      </c>
      <c r="AL33" s="2"/>
      <c r="AM33" s="2"/>
      <c r="AN33" s="2"/>
      <c r="AO33" s="2"/>
      <c r="AR33" s="40"/>
      <c r="BE33" s="43"/>
    </row>
    <row r="34" s="1" customFormat="1" ht="6.96" customHeight="1">
      <c r="B34" s="35"/>
      <c r="AR34" s="35"/>
      <c r="BE34" s="28"/>
    </row>
    <row r="35" s="1" customFormat="1" ht="25.92" customHeight="1">
      <c r="B35" s="35"/>
      <c r="C35" s="44"/>
      <c r="D35" s="45" t="s">
        <v>48</v>
      </c>
      <c r="E35" s="46"/>
      <c r="F35" s="46"/>
      <c r="G35" s="46"/>
      <c r="H35" s="46"/>
      <c r="I35" s="46"/>
      <c r="J35" s="46"/>
      <c r="K35" s="46"/>
      <c r="L35" s="46"/>
      <c r="M35" s="46"/>
      <c r="N35" s="46"/>
      <c r="O35" s="46"/>
      <c r="P35" s="46"/>
      <c r="Q35" s="46"/>
      <c r="R35" s="46"/>
      <c r="S35" s="46"/>
      <c r="T35" s="47" t="s">
        <v>49</v>
      </c>
      <c r="U35" s="46"/>
      <c r="V35" s="46"/>
      <c r="W35" s="46"/>
      <c r="X35" s="48" t="s">
        <v>50</v>
      </c>
      <c r="Y35" s="46"/>
      <c r="Z35" s="46"/>
      <c r="AA35" s="46"/>
      <c r="AB35" s="46"/>
      <c r="AC35" s="46"/>
      <c r="AD35" s="46"/>
      <c r="AE35" s="46"/>
      <c r="AF35" s="46"/>
      <c r="AG35" s="46"/>
      <c r="AH35" s="46"/>
      <c r="AI35" s="46"/>
      <c r="AJ35" s="46"/>
      <c r="AK35" s="49">
        <f>SUM(AK26:AK33)</f>
        <v>0</v>
      </c>
      <c r="AL35" s="46"/>
      <c r="AM35" s="46"/>
      <c r="AN35" s="46"/>
      <c r="AO35" s="50"/>
      <c r="AP35" s="44"/>
      <c r="AQ35" s="44"/>
      <c r="AR35" s="35"/>
    </row>
    <row r="36" s="1" customFormat="1" ht="6.96" customHeight="1">
      <c r="B36" s="35"/>
      <c r="AR36" s="35"/>
    </row>
    <row r="37" s="1" customFormat="1" ht="14.4" customHeight="1">
      <c r="B37" s="35"/>
      <c r="AR37" s="35"/>
    </row>
    <row r="38" ht="14.4" customHeight="1">
      <c r="B38" s="19"/>
      <c r="AR38" s="19"/>
    </row>
    <row r="39" ht="14.4" customHeight="1">
      <c r="B39" s="19"/>
      <c r="AR39" s="19"/>
    </row>
    <row r="40" ht="14.4" customHeight="1">
      <c r="B40" s="19"/>
      <c r="AR40" s="19"/>
    </row>
    <row r="41" ht="14.4" customHeight="1">
      <c r="B41" s="19"/>
      <c r="AR41" s="19"/>
    </row>
    <row r="42" ht="14.4" customHeight="1">
      <c r="B42" s="19"/>
      <c r="AR42" s="19"/>
    </row>
    <row r="43" ht="14.4" customHeight="1">
      <c r="B43" s="19"/>
      <c r="AR43" s="19"/>
    </row>
    <row r="44" ht="14.4" customHeight="1">
      <c r="B44" s="19"/>
      <c r="AR44" s="19"/>
    </row>
    <row r="45" ht="14.4" customHeight="1">
      <c r="B45" s="19"/>
      <c r="AR45" s="19"/>
    </row>
    <row r="46" ht="14.4" customHeight="1">
      <c r="B46" s="19"/>
      <c r="AR46" s="19"/>
    </row>
    <row r="47" ht="14.4" customHeight="1">
      <c r="B47" s="19"/>
      <c r="AR47" s="19"/>
    </row>
    <row r="48" ht="14.4" customHeight="1">
      <c r="B48" s="19"/>
      <c r="AR48" s="19"/>
    </row>
    <row r="49" s="1" customFormat="1" ht="14.4" customHeight="1">
      <c r="B49" s="35"/>
      <c r="D49" s="51" t="s">
        <v>51</v>
      </c>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1" t="s">
        <v>52</v>
      </c>
      <c r="AI49" s="52"/>
      <c r="AJ49" s="52"/>
      <c r="AK49" s="52"/>
      <c r="AL49" s="52"/>
      <c r="AM49" s="52"/>
      <c r="AN49" s="52"/>
      <c r="AO49" s="52"/>
      <c r="AR49" s="35"/>
    </row>
    <row r="50">
      <c r="B50" s="19"/>
      <c r="AR50" s="19"/>
    </row>
    <row r="51">
      <c r="B51" s="19"/>
      <c r="AR51" s="19"/>
    </row>
    <row r="52">
      <c r="B52" s="19"/>
      <c r="AR52" s="19"/>
    </row>
    <row r="53">
      <c r="B53" s="19"/>
      <c r="AR53" s="19"/>
    </row>
    <row r="54">
      <c r="B54" s="19"/>
      <c r="AR54" s="19"/>
    </row>
    <row r="55">
      <c r="B55" s="19"/>
      <c r="AR55" s="19"/>
    </row>
    <row r="56">
      <c r="B56" s="19"/>
      <c r="AR56" s="19"/>
    </row>
    <row r="57">
      <c r="B57" s="19"/>
      <c r="AR57" s="19"/>
    </row>
    <row r="58">
      <c r="B58" s="19"/>
      <c r="AR58" s="19"/>
    </row>
    <row r="59">
      <c r="B59" s="19"/>
      <c r="AR59" s="19"/>
    </row>
    <row r="60" s="1" customFormat="1">
      <c r="B60" s="35"/>
      <c r="D60" s="53" t="s">
        <v>53</v>
      </c>
      <c r="E60" s="37"/>
      <c r="F60" s="37"/>
      <c r="G60" s="37"/>
      <c r="H60" s="37"/>
      <c r="I60" s="37"/>
      <c r="J60" s="37"/>
      <c r="K60" s="37"/>
      <c r="L60" s="37"/>
      <c r="M60" s="37"/>
      <c r="N60" s="37"/>
      <c r="O60" s="37"/>
      <c r="P60" s="37"/>
      <c r="Q60" s="37"/>
      <c r="R60" s="37"/>
      <c r="S60" s="37"/>
      <c r="T60" s="37"/>
      <c r="U60" s="37"/>
      <c r="V60" s="53" t="s">
        <v>54</v>
      </c>
      <c r="W60" s="37"/>
      <c r="X60" s="37"/>
      <c r="Y60" s="37"/>
      <c r="Z60" s="37"/>
      <c r="AA60" s="37"/>
      <c r="AB60" s="37"/>
      <c r="AC60" s="37"/>
      <c r="AD60" s="37"/>
      <c r="AE60" s="37"/>
      <c r="AF60" s="37"/>
      <c r="AG60" s="37"/>
      <c r="AH60" s="53" t="s">
        <v>53</v>
      </c>
      <c r="AI60" s="37"/>
      <c r="AJ60" s="37"/>
      <c r="AK60" s="37"/>
      <c r="AL60" s="37"/>
      <c r="AM60" s="53" t="s">
        <v>54</v>
      </c>
      <c r="AN60" s="37"/>
      <c r="AO60" s="37"/>
      <c r="AR60" s="35"/>
    </row>
    <row r="61">
      <c r="B61" s="19"/>
      <c r="AR61" s="19"/>
    </row>
    <row r="62">
      <c r="B62" s="19"/>
      <c r="AR62" s="19"/>
    </row>
    <row r="63">
      <c r="B63" s="19"/>
      <c r="AR63" s="19"/>
    </row>
    <row r="64" s="1" customFormat="1">
      <c r="B64" s="35"/>
      <c r="D64" s="51" t="s">
        <v>55</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1" t="s">
        <v>56</v>
      </c>
      <c r="AI64" s="52"/>
      <c r="AJ64" s="52"/>
      <c r="AK64" s="52"/>
      <c r="AL64" s="52"/>
      <c r="AM64" s="52"/>
      <c r="AN64" s="52"/>
      <c r="AO64" s="52"/>
      <c r="AR64" s="35"/>
    </row>
    <row r="65">
      <c r="B65" s="19"/>
      <c r="AR65" s="19"/>
    </row>
    <row r="66">
      <c r="B66" s="19"/>
      <c r="AR66" s="19"/>
    </row>
    <row r="67">
      <c r="B67" s="19"/>
      <c r="AR67" s="19"/>
    </row>
    <row r="68">
      <c r="B68" s="19"/>
      <c r="AR68" s="19"/>
    </row>
    <row r="69">
      <c r="B69" s="19"/>
      <c r="AR69" s="19"/>
    </row>
    <row r="70">
      <c r="B70" s="19"/>
      <c r="AR70" s="19"/>
    </row>
    <row r="71">
      <c r="B71" s="19"/>
      <c r="AR71" s="19"/>
    </row>
    <row r="72">
      <c r="B72" s="19"/>
      <c r="AR72" s="19"/>
    </row>
    <row r="73">
      <c r="B73" s="19"/>
      <c r="AR73" s="19"/>
    </row>
    <row r="74">
      <c r="B74" s="19"/>
      <c r="AR74" s="19"/>
    </row>
    <row r="75" s="1" customFormat="1">
      <c r="B75" s="35"/>
      <c r="D75" s="53" t="s">
        <v>53</v>
      </c>
      <c r="E75" s="37"/>
      <c r="F75" s="37"/>
      <c r="G75" s="37"/>
      <c r="H75" s="37"/>
      <c r="I75" s="37"/>
      <c r="J75" s="37"/>
      <c r="K75" s="37"/>
      <c r="L75" s="37"/>
      <c r="M75" s="37"/>
      <c r="N75" s="37"/>
      <c r="O75" s="37"/>
      <c r="P75" s="37"/>
      <c r="Q75" s="37"/>
      <c r="R75" s="37"/>
      <c r="S75" s="37"/>
      <c r="T75" s="37"/>
      <c r="U75" s="37"/>
      <c r="V75" s="53" t="s">
        <v>54</v>
      </c>
      <c r="W75" s="37"/>
      <c r="X75" s="37"/>
      <c r="Y75" s="37"/>
      <c r="Z75" s="37"/>
      <c r="AA75" s="37"/>
      <c r="AB75" s="37"/>
      <c r="AC75" s="37"/>
      <c r="AD75" s="37"/>
      <c r="AE75" s="37"/>
      <c r="AF75" s="37"/>
      <c r="AG75" s="37"/>
      <c r="AH75" s="53" t="s">
        <v>53</v>
      </c>
      <c r="AI75" s="37"/>
      <c r="AJ75" s="37"/>
      <c r="AK75" s="37"/>
      <c r="AL75" s="37"/>
      <c r="AM75" s="53" t="s">
        <v>54</v>
      </c>
      <c r="AN75" s="37"/>
      <c r="AO75" s="37"/>
      <c r="AR75" s="35"/>
    </row>
    <row r="76" s="1" customFormat="1">
      <c r="B76" s="35"/>
      <c r="AR76" s="35"/>
    </row>
    <row r="77" s="1" customFormat="1" ht="6.96" customHeight="1">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5"/>
    </row>
    <row r="81" s="1" customFormat="1" ht="6.96" customHeight="1">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5"/>
    </row>
    <row r="82" s="1" customFormat="1" ht="24.96" customHeight="1">
      <c r="B82" s="35"/>
      <c r="C82" s="20" t="s">
        <v>57</v>
      </c>
      <c r="AR82" s="35"/>
    </row>
    <row r="83" s="1" customFormat="1" ht="6.96" customHeight="1">
      <c r="B83" s="35"/>
      <c r="AR83" s="35"/>
    </row>
    <row r="84" s="3" customFormat="1" ht="12" customHeight="1">
      <c r="B84" s="58"/>
      <c r="C84" s="29" t="s">
        <v>13</v>
      </c>
      <c r="L84" s="3" t="str">
        <f>K5</f>
        <v>17006-14XT-PA</v>
      </c>
      <c r="AR84" s="58"/>
    </row>
    <row r="85" s="4" customFormat="1" ht="36.96" customHeight="1">
      <c r="B85" s="59"/>
      <c r="C85" s="60" t="s">
        <v>16</v>
      </c>
      <c r="L85" s="61" t="str">
        <f>K6</f>
        <v>Morava, Napajedla, řkm 161,700-161,975, oprava LB hráze</v>
      </c>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R85" s="59"/>
    </row>
    <row r="86" s="1" customFormat="1" ht="6.96" customHeight="1">
      <c r="B86" s="35"/>
      <c r="AR86" s="35"/>
    </row>
    <row r="87" s="1" customFormat="1" ht="12" customHeight="1">
      <c r="B87" s="35"/>
      <c r="C87" s="29" t="s">
        <v>20</v>
      </c>
      <c r="L87" s="62" t="str">
        <f>IF(K8="","",K8)</f>
        <v>Napajedla</v>
      </c>
      <c r="AI87" s="29" t="s">
        <v>22</v>
      </c>
      <c r="AM87" s="63" t="str">
        <f>IF(AN8= "","",AN8)</f>
        <v>9. 5. 2017</v>
      </c>
      <c r="AN87" s="63"/>
      <c r="AR87" s="35"/>
    </row>
    <row r="88" s="1" customFormat="1" ht="6.96" customHeight="1">
      <c r="B88" s="35"/>
      <c r="AR88" s="35"/>
    </row>
    <row r="89" s="1" customFormat="1" ht="15.15" customHeight="1">
      <c r="B89" s="35"/>
      <c r="C89" s="29" t="s">
        <v>24</v>
      </c>
      <c r="L89" s="3" t="str">
        <f>IF(E11= "","",E11)</f>
        <v xml:space="preserve"> </v>
      </c>
      <c r="AI89" s="29" t="s">
        <v>30</v>
      </c>
      <c r="AM89" s="64" t="str">
        <f>IF(E17="","",E17)</f>
        <v>Regioprojekt Brno, s.r.o</v>
      </c>
      <c r="AN89" s="3"/>
      <c r="AO89" s="3"/>
      <c r="AP89" s="3"/>
      <c r="AR89" s="35"/>
      <c r="AS89" s="65" t="s">
        <v>58</v>
      </c>
      <c r="AT89" s="66"/>
      <c r="AU89" s="67"/>
      <c r="AV89" s="67"/>
      <c r="AW89" s="67"/>
      <c r="AX89" s="67"/>
      <c r="AY89" s="67"/>
      <c r="AZ89" s="67"/>
      <c r="BA89" s="67"/>
      <c r="BB89" s="67"/>
      <c r="BC89" s="67"/>
      <c r="BD89" s="68"/>
    </row>
    <row r="90" s="1" customFormat="1" ht="15.15" customHeight="1">
      <c r="B90" s="35"/>
      <c r="C90" s="29" t="s">
        <v>28</v>
      </c>
      <c r="L90" s="3" t="str">
        <f>IF(E14= "Vyplň údaj","",E14)</f>
        <v/>
      </c>
      <c r="AI90" s="29" t="s">
        <v>35</v>
      </c>
      <c r="AM90" s="64" t="str">
        <f>IF(E20="","",E20)</f>
        <v>Ing. Alena Petříková</v>
      </c>
      <c r="AN90" s="3"/>
      <c r="AO90" s="3"/>
      <c r="AP90" s="3"/>
      <c r="AR90" s="35"/>
      <c r="AS90" s="69"/>
      <c r="AT90" s="70"/>
      <c r="AU90" s="71"/>
      <c r="AV90" s="71"/>
      <c r="AW90" s="71"/>
      <c r="AX90" s="71"/>
      <c r="AY90" s="71"/>
      <c r="AZ90" s="71"/>
      <c r="BA90" s="71"/>
      <c r="BB90" s="71"/>
      <c r="BC90" s="71"/>
      <c r="BD90" s="72"/>
    </row>
    <row r="91" s="1" customFormat="1" ht="10.8" customHeight="1">
      <c r="B91" s="35"/>
      <c r="AR91" s="35"/>
      <c r="AS91" s="69"/>
      <c r="AT91" s="70"/>
      <c r="AU91" s="71"/>
      <c r="AV91" s="71"/>
      <c r="AW91" s="71"/>
      <c r="AX91" s="71"/>
      <c r="AY91" s="71"/>
      <c r="AZ91" s="71"/>
      <c r="BA91" s="71"/>
      <c r="BB91" s="71"/>
      <c r="BC91" s="71"/>
      <c r="BD91" s="72"/>
    </row>
    <row r="92" s="1" customFormat="1" ht="29.28" customHeight="1">
      <c r="B92" s="35"/>
      <c r="C92" s="73" t="s">
        <v>59</v>
      </c>
      <c r="D92" s="74"/>
      <c r="E92" s="74"/>
      <c r="F92" s="74"/>
      <c r="G92" s="74"/>
      <c r="H92" s="75"/>
      <c r="I92" s="76" t="s">
        <v>60</v>
      </c>
      <c r="J92" s="74"/>
      <c r="K92" s="74"/>
      <c r="L92" s="74"/>
      <c r="M92" s="74"/>
      <c r="N92" s="74"/>
      <c r="O92" s="74"/>
      <c r="P92" s="74"/>
      <c r="Q92" s="74"/>
      <c r="R92" s="74"/>
      <c r="S92" s="74"/>
      <c r="T92" s="74"/>
      <c r="U92" s="74"/>
      <c r="V92" s="74"/>
      <c r="W92" s="74"/>
      <c r="X92" s="74"/>
      <c r="Y92" s="74"/>
      <c r="Z92" s="74"/>
      <c r="AA92" s="74"/>
      <c r="AB92" s="74"/>
      <c r="AC92" s="74"/>
      <c r="AD92" s="74"/>
      <c r="AE92" s="74"/>
      <c r="AF92" s="74"/>
      <c r="AG92" s="77" t="s">
        <v>61</v>
      </c>
      <c r="AH92" s="74"/>
      <c r="AI92" s="74"/>
      <c r="AJ92" s="74"/>
      <c r="AK92" s="74"/>
      <c r="AL92" s="74"/>
      <c r="AM92" s="74"/>
      <c r="AN92" s="76" t="s">
        <v>62</v>
      </c>
      <c r="AO92" s="74"/>
      <c r="AP92" s="78"/>
      <c r="AQ92" s="79" t="s">
        <v>63</v>
      </c>
      <c r="AR92" s="35"/>
      <c r="AS92" s="80" t="s">
        <v>64</v>
      </c>
      <c r="AT92" s="81" t="s">
        <v>65</v>
      </c>
      <c r="AU92" s="81" t="s">
        <v>66</v>
      </c>
      <c r="AV92" s="81" t="s">
        <v>67</v>
      </c>
      <c r="AW92" s="81" t="s">
        <v>68</v>
      </c>
      <c r="AX92" s="81" t="s">
        <v>69</v>
      </c>
      <c r="AY92" s="81" t="s">
        <v>70</v>
      </c>
      <c r="AZ92" s="81" t="s">
        <v>71</v>
      </c>
      <c r="BA92" s="81" t="s">
        <v>72</v>
      </c>
      <c r="BB92" s="81" t="s">
        <v>73</v>
      </c>
      <c r="BC92" s="81" t="s">
        <v>74</v>
      </c>
      <c r="BD92" s="82" t="s">
        <v>75</v>
      </c>
    </row>
    <row r="93" s="1" customFormat="1" ht="10.8" customHeight="1">
      <c r="B93" s="35"/>
      <c r="AR93" s="35"/>
      <c r="AS93" s="83"/>
      <c r="AT93" s="67"/>
      <c r="AU93" s="67"/>
      <c r="AV93" s="67"/>
      <c r="AW93" s="67"/>
      <c r="AX93" s="67"/>
      <c r="AY93" s="67"/>
      <c r="AZ93" s="67"/>
      <c r="BA93" s="67"/>
      <c r="BB93" s="67"/>
      <c r="BC93" s="67"/>
      <c r="BD93" s="68"/>
    </row>
    <row r="94" s="5" customFormat="1" ht="32.4" customHeight="1">
      <c r="B94" s="84"/>
      <c r="C94" s="85" t="s">
        <v>76</v>
      </c>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7">
        <f>ROUND(AG95,2)</f>
        <v>0</v>
      </c>
      <c r="AH94" s="87"/>
      <c r="AI94" s="87"/>
      <c r="AJ94" s="87"/>
      <c r="AK94" s="87"/>
      <c r="AL94" s="87"/>
      <c r="AM94" s="87"/>
      <c r="AN94" s="88">
        <f>SUM(AG94,AT94)</f>
        <v>0</v>
      </c>
      <c r="AO94" s="88"/>
      <c r="AP94" s="88"/>
      <c r="AQ94" s="89" t="s">
        <v>1</v>
      </c>
      <c r="AR94" s="84"/>
      <c r="AS94" s="90">
        <f>ROUND(AS95,2)</f>
        <v>0</v>
      </c>
      <c r="AT94" s="91">
        <f>ROUND(SUM(AV94:AW94),2)</f>
        <v>0</v>
      </c>
      <c r="AU94" s="92">
        <f>ROUND(AU95,5)</f>
        <v>0</v>
      </c>
      <c r="AV94" s="91">
        <f>ROUND(AZ94*L29,2)</f>
        <v>0</v>
      </c>
      <c r="AW94" s="91">
        <f>ROUND(BA94*L30,2)</f>
        <v>0</v>
      </c>
      <c r="AX94" s="91">
        <f>ROUND(BB94*L29,2)</f>
        <v>0</v>
      </c>
      <c r="AY94" s="91">
        <f>ROUND(BC94*L30,2)</f>
        <v>0</v>
      </c>
      <c r="AZ94" s="91">
        <f>ROUND(AZ95,2)</f>
        <v>0</v>
      </c>
      <c r="BA94" s="91">
        <f>ROUND(BA95,2)</f>
        <v>0</v>
      </c>
      <c r="BB94" s="91">
        <f>ROUND(BB95,2)</f>
        <v>0</v>
      </c>
      <c r="BC94" s="91">
        <f>ROUND(BC95,2)</f>
        <v>0</v>
      </c>
      <c r="BD94" s="93">
        <f>ROUND(BD95,2)</f>
        <v>0</v>
      </c>
      <c r="BS94" s="94" t="s">
        <v>77</v>
      </c>
      <c r="BT94" s="94" t="s">
        <v>78</v>
      </c>
      <c r="BU94" s="95" t="s">
        <v>79</v>
      </c>
      <c r="BV94" s="94" t="s">
        <v>80</v>
      </c>
      <c r="BW94" s="94" t="s">
        <v>4</v>
      </c>
      <c r="BX94" s="94" t="s">
        <v>81</v>
      </c>
      <c r="CL94" s="94" t="s">
        <v>1</v>
      </c>
    </row>
    <row r="95" s="6" customFormat="1" ht="40.5" customHeight="1">
      <c r="B95" s="96"/>
      <c r="C95" s="97"/>
      <c r="D95" s="98" t="s">
        <v>14</v>
      </c>
      <c r="E95" s="98"/>
      <c r="F95" s="98"/>
      <c r="G95" s="98"/>
      <c r="H95" s="98"/>
      <c r="I95" s="99"/>
      <c r="J95" s="98" t="s">
        <v>17</v>
      </c>
      <c r="K95" s="98"/>
      <c r="L95" s="98"/>
      <c r="M95" s="98"/>
      <c r="N95" s="98"/>
      <c r="O95" s="98"/>
      <c r="P95" s="98"/>
      <c r="Q95" s="98"/>
      <c r="R95" s="98"/>
      <c r="S95" s="98"/>
      <c r="T95" s="98"/>
      <c r="U95" s="98"/>
      <c r="V95" s="98"/>
      <c r="W95" s="98"/>
      <c r="X95" s="98"/>
      <c r="Y95" s="98"/>
      <c r="Z95" s="98"/>
      <c r="AA95" s="98"/>
      <c r="AB95" s="98"/>
      <c r="AC95" s="98"/>
      <c r="AD95" s="98"/>
      <c r="AE95" s="98"/>
      <c r="AF95" s="98"/>
      <c r="AG95" s="100">
        <f>ROUND(SUM(AG96:AG97),2)</f>
        <v>0</v>
      </c>
      <c r="AH95" s="99"/>
      <c r="AI95" s="99"/>
      <c r="AJ95" s="99"/>
      <c r="AK95" s="99"/>
      <c r="AL95" s="99"/>
      <c r="AM95" s="99"/>
      <c r="AN95" s="101">
        <f>SUM(AG95,AT95)</f>
        <v>0</v>
      </c>
      <c r="AO95" s="99"/>
      <c r="AP95" s="99"/>
      <c r="AQ95" s="102" t="s">
        <v>82</v>
      </c>
      <c r="AR95" s="96"/>
      <c r="AS95" s="103">
        <f>ROUND(SUM(AS96:AS97),2)</f>
        <v>0</v>
      </c>
      <c r="AT95" s="104">
        <f>ROUND(SUM(AV95:AW95),2)</f>
        <v>0</v>
      </c>
      <c r="AU95" s="105">
        <f>ROUND(SUM(AU96:AU97),5)</f>
        <v>0</v>
      </c>
      <c r="AV95" s="104">
        <f>ROUND(AZ95*L29,2)</f>
        <v>0</v>
      </c>
      <c r="AW95" s="104">
        <f>ROUND(BA95*L30,2)</f>
        <v>0</v>
      </c>
      <c r="AX95" s="104">
        <f>ROUND(BB95*L29,2)</f>
        <v>0</v>
      </c>
      <c r="AY95" s="104">
        <f>ROUND(BC95*L30,2)</f>
        <v>0</v>
      </c>
      <c r="AZ95" s="104">
        <f>ROUND(SUM(AZ96:AZ97),2)</f>
        <v>0</v>
      </c>
      <c r="BA95" s="104">
        <f>ROUND(SUM(BA96:BA97),2)</f>
        <v>0</v>
      </c>
      <c r="BB95" s="104">
        <f>ROUND(SUM(BB96:BB97),2)</f>
        <v>0</v>
      </c>
      <c r="BC95" s="104">
        <f>ROUND(SUM(BC96:BC97),2)</f>
        <v>0</v>
      </c>
      <c r="BD95" s="106">
        <f>ROUND(SUM(BD96:BD97),2)</f>
        <v>0</v>
      </c>
      <c r="BS95" s="107" t="s">
        <v>77</v>
      </c>
      <c r="BT95" s="107" t="s">
        <v>83</v>
      </c>
      <c r="BU95" s="107" t="s">
        <v>79</v>
      </c>
      <c r="BV95" s="107" t="s">
        <v>80</v>
      </c>
      <c r="BW95" s="107" t="s">
        <v>84</v>
      </c>
      <c r="BX95" s="107" t="s">
        <v>4</v>
      </c>
      <c r="CL95" s="107" t="s">
        <v>1</v>
      </c>
      <c r="CM95" s="107" t="s">
        <v>85</v>
      </c>
    </row>
    <row r="96" s="3" customFormat="1" ht="38.25" customHeight="1">
      <c r="A96" s="108" t="s">
        <v>86</v>
      </c>
      <c r="B96" s="58"/>
      <c r="C96" s="9"/>
      <c r="D96" s="9"/>
      <c r="E96" s="109" t="s">
        <v>87</v>
      </c>
      <c r="F96" s="109"/>
      <c r="G96" s="109"/>
      <c r="H96" s="109"/>
      <c r="I96" s="109"/>
      <c r="J96" s="9"/>
      <c r="K96" s="109" t="s">
        <v>88</v>
      </c>
      <c r="L96" s="109"/>
      <c r="M96" s="109"/>
      <c r="N96" s="109"/>
      <c r="O96" s="109"/>
      <c r="P96" s="109"/>
      <c r="Q96" s="109"/>
      <c r="R96" s="109"/>
      <c r="S96" s="109"/>
      <c r="T96" s="109"/>
      <c r="U96" s="109"/>
      <c r="V96" s="109"/>
      <c r="W96" s="109"/>
      <c r="X96" s="109"/>
      <c r="Y96" s="109"/>
      <c r="Z96" s="109"/>
      <c r="AA96" s="109"/>
      <c r="AB96" s="109"/>
      <c r="AC96" s="109"/>
      <c r="AD96" s="109"/>
      <c r="AE96" s="109"/>
      <c r="AF96" s="109"/>
      <c r="AG96" s="110">
        <f>'17006-14XT-PA-01 - SO 01 ...'!J32</f>
        <v>0</v>
      </c>
      <c r="AH96" s="9"/>
      <c r="AI96" s="9"/>
      <c r="AJ96" s="9"/>
      <c r="AK96" s="9"/>
      <c r="AL96" s="9"/>
      <c r="AM96" s="9"/>
      <c r="AN96" s="110">
        <f>SUM(AG96,AT96)</f>
        <v>0</v>
      </c>
      <c r="AO96" s="9"/>
      <c r="AP96" s="9"/>
      <c r="AQ96" s="111" t="s">
        <v>89</v>
      </c>
      <c r="AR96" s="58"/>
      <c r="AS96" s="112">
        <v>0</v>
      </c>
      <c r="AT96" s="113">
        <f>ROUND(SUM(AV96:AW96),2)</f>
        <v>0</v>
      </c>
      <c r="AU96" s="114">
        <f>'17006-14XT-PA-01 - SO 01 ...'!P123</f>
        <v>0</v>
      </c>
      <c r="AV96" s="113">
        <f>'17006-14XT-PA-01 - SO 01 ...'!J35</f>
        <v>0</v>
      </c>
      <c r="AW96" s="113">
        <f>'17006-14XT-PA-01 - SO 01 ...'!J36</f>
        <v>0</v>
      </c>
      <c r="AX96" s="113">
        <f>'17006-14XT-PA-01 - SO 01 ...'!J37</f>
        <v>0</v>
      </c>
      <c r="AY96" s="113">
        <f>'17006-14XT-PA-01 - SO 01 ...'!J38</f>
        <v>0</v>
      </c>
      <c r="AZ96" s="113">
        <f>'17006-14XT-PA-01 - SO 01 ...'!F35</f>
        <v>0</v>
      </c>
      <c r="BA96" s="113">
        <f>'17006-14XT-PA-01 - SO 01 ...'!F36</f>
        <v>0</v>
      </c>
      <c r="BB96" s="113">
        <f>'17006-14XT-PA-01 - SO 01 ...'!F37</f>
        <v>0</v>
      </c>
      <c r="BC96" s="113">
        <f>'17006-14XT-PA-01 - SO 01 ...'!F38</f>
        <v>0</v>
      </c>
      <c r="BD96" s="115">
        <f>'17006-14XT-PA-01 - SO 01 ...'!F39</f>
        <v>0</v>
      </c>
      <c r="BT96" s="24" t="s">
        <v>85</v>
      </c>
      <c r="BV96" s="24" t="s">
        <v>80</v>
      </c>
      <c r="BW96" s="24" t="s">
        <v>90</v>
      </c>
      <c r="BX96" s="24" t="s">
        <v>84</v>
      </c>
      <c r="CL96" s="24" t="s">
        <v>1</v>
      </c>
    </row>
    <row r="97" s="3" customFormat="1" ht="38.25" customHeight="1">
      <c r="A97" s="108" t="s">
        <v>86</v>
      </c>
      <c r="B97" s="58"/>
      <c r="C97" s="9"/>
      <c r="D97" s="9"/>
      <c r="E97" s="109" t="s">
        <v>91</v>
      </c>
      <c r="F97" s="109"/>
      <c r="G97" s="109"/>
      <c r="H97" s="109"/>
      <c r="I97" s="109"/>
      <c r="J97" s="9"/>
      <c r="K97" s="109" t="s">
        <v>92</v>
      </c>
      <c r="L97" s="109"/>
      <c r="M97" s="109"/>
      <c r="N97" s="109"/>
      <c r="O97" s="109"/>
      <c r="P97" s="109"/>
      <c r="Q97" s="109"/>
      <c r="R97" s="109"/>
      <c r="S97" s="109"/>
      <c r="T97" s="109"/>
      <c r="U97" s="109"/>
      <c r="V97" s="109"/>
      <c r="W97" s="109"/>
      <c r="X97" s="109"/>
      <c r="Y97" s="109"/>
      <c r="Z97" s="109"/>
      <c r="AA97" s="109"/>
      <c r="AB97" s="109"/>
      <c r="AC97" s="109"/>
      <c r="AD97" s="109"/>
      <c r="AE97" s="109"/>
      <c r="AF97" s="109"/>
      <c r="AG97" s="110">
        <f>'17006-14XT-PA-02 - SO 02 ...'!J32</f>
        <v>0</v>
      </c>
      <c r="AH97" s="9"/>
      <c r="AI97" s="9"/>
      <c r="AJ97" s="9"/>
      <c r="AK97" s="9"/>
      <c r="AL97" s="9"/>
      <c r="AM97" s="9"/>
      <c r="AN97" s="110">
        <f>SUM(AG97,AT97)</f>
        <v>0</v>
      </c>
      <c r="AO97" s="9"/>
      <c r="AP97" s="9"/>
      <c r="AQ97" s="111" t="s">
        <v>89</v>
      </c>
      <c r="AR97" s="58"/>
      <c r="AS97" s="116">
        <v>0</v>
      </c>
      <c r="AT97" s="117">
        <f>ROUND(SUM(AV97:AW97),2)</f>
        <v>0</v>
      </c>
      <c r="AU97" s="118">
        <f>'17006-14XT-PA-02 - SO 02 ...'!P131</f>
        <v>0</v>
      </c>
      <c r="AV97" s="117">
        <f>'17006-14XT-PA-02 - SO 02 ...'!J35</f>
        <v>0</v>
      </c>
      <c r="AW97" s="117">
        <f>'17006-14XT-PA-02 - SO 02 ...'!J36</f>
        <v>0</v>
      </c>
      <c r="AX97" s="117">
        <f>'17006-14XT-PA-02 - SO 02 ...'!J37</f>
        <v>0</v>
      </c>
      <c r="AY97" s="117">
        <f>'17006-14XT-PA-02 - SO 02 ...'!J38</f>
        <v>0</v>
      </c>
      <c r="AZ97" s="117">
        <f>'17006-14XT-PA-02 - SO 02 ...'!F35</f>
        <v>0</v>
      </c>
      <c r="BA97" s="117">
        <f>'17006-14XT-PA-02 - SO 02 ...'!F36</f>
        <v>0</v>
      </c>
      <c r="BB97" s="117">
        <f>'17006-14XT-PA-02 - SO 02 ...'!F37</f>
        <v>0</v>
      </c>
      <c r="BC97" s="117">
        <f>'17006-14XT-PA-02 - SO 02 ...'!F38</f>
        <v>0</v>
      </c>
      <c r="BD97" s="119">
        <f>'17006-14XT-PA-02 - SO 02 ...'!F39</f>
        <v>0</v>
      </c>
      <c r="BT97" s="24" t="s">
        <v>85</v>
      </c>
      <c r="BV97" s="24" t="s">
        <v>80</v>
      </c>
      <c r="BW97" s="24" t="s">
        <v>93</v>
      </c>
      <c r="BX97" s="24" t="s">
        <v>84</v>
      </c>
      <c r="CL97" s="24" t="s">
        <v>1</v>
      </c>
    </row>
    <row r="98" s="1" customFormat="1" ht="30" customHeight="1">
      <c r="B98" s="35"/>
      <c r="AR98" s="35"/>
    </row>
    <row r="99" s="1" customFormat="1" ht="6.96" customHeight="1">
      <c r="B99" s="54"/>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35"/>
    </row>
  </sheetData>
  <mergeCells count="50">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92:AP92"/>
    <mergeCell ref="AG92:AM92"/>
    <mergeCell ref="AN95:AP95"/>
    <mergeCell ref="AG95:AM95"/>
    <mergeCell ref="AN96:AP96"/>
    <mergeCell ref="AG96:AM96"/>
    <mergeCell ref="AN97:AP97"/>
    <mergeCell ref="AG97:AM97"/>
    <mergeCell ref="AG94:AM94"/>
    <mergeCell ref="AN94:AP94"/>
    <mergeCell ref="C92:G92"/>
    <mergeCell ref="I92:AF92"/>
    <mergeCell ref="D95:H95"/>
    <mergeCell ref="J95:AF95"/>
    <mergeCell ref="E96:I96"/>
    <mergeCell ref="K96:AF96"/>
    <mergeCell ref="E97:I97"/>
    <mergeCell ref="K97:AF97"/>
  </mergeCells>
  <hyperlinks>
    <hyperlink ref="A96" location="'17006-14XT-PA-01 - SO 01 ...'!C2" display="/"/>
    <hyperlink ref="A97" location="'17006-14XT-PA-02 - SO 02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0" customWidth="1"/>
    <col min="10" max="10" width="20.17" customWidth="1"/>
    <col min="11" max="11" width="20.17"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5" t="s">
        <v>5</v>
      </c>
      <c r="AT2" s="16" t="s">
        <v>90</v>
      </c>
      <c r="AZ2" s="121" t="s">
        <v>94</v>
      </c>
      <c r="BA2" s="121" t="s">
        <v>1</v>
      </c>
      <c r="BB2" s="121" t="s">
        <v>1</v>
      </c>
      <c r="BC2" s="121" t="s">
        <v>95</v>
      </c>
      <c r="BD2" s="121" t="s">
        <v>85</v>
      </c>
    </row>
    <row r="3" ht="6.96" customHeight="1">
      <c r="B3" s="17"/>
      <c r="C3" s="18"/>
      <c r="D3" s="18"/>
      <c r="E3" s="18"/>
      <c r="F3" s="18"/>
      <c r="G3" s="18"/>
      <c r="H3" s="18"/>
      <c r="I3" s="122"/>
      <c r="J3" s="18"/>
      <c r="K3" s="18"/>
      <c r="L3" s="19"/>
      <c r="AT3" s="16" t="s">
        <v>85</v>
      </c>
      <c r="AZ3" s="121" t="s">
        <v>96</v>
      </c>
      <c r="BA3" s="121" t="s">
        <v>1</v>
      </c>
      <c r="BB3" s="121" t="s">
        <v>1</v>
      </c>
      <c r="BC3" s="121" t="s">
        <v>97</v>
      </c>
      <c r="BD3" s="121" t="s">
        <v>85</v>
      </c>
    </row>
    <row r="4" ht="24.96" customHeight="1">
      <c r="B4" s="19"/>
      <c r="D4" s="20" t="s">
        <v>98</v>
      </c>
      <c r="L4" s="19"/>
      <c r="M4" s="123" t="s">
        <v>10</v>
      </c>
      <c r="AT4" s="16" t="s">
        <v>3</v>
      </c>
      <c r="AZ4" s="121" t="s">
        <v>99</v>
      </c>
      <c r="BA4" s="121" t="s">
        <v>1</v>
      </c>
      <c r="BB4" s="121" t="s">
        <v>1</v>
      </c>
      <c r="BC4" s="121" t="s">
        <v>100</v>
      </c>
      <c r="BD4" s="121" t="s">
        <v>85</v>
      </c>
    </row>
    <row r="5" ht="6.96" customHeight="1">
      <c r="B5" s="19"/>
      <c r="L5" s="19"/>
      <c r="AZ5" s="121" t="s">
        <v>101</v>
      </c>
      <c r="BA5" s="121" t="s">
        <v>1</v>
      </c>
      <c r="BB5" s="121" t="s">
        <v>1</v>
      </c>
      <c r="BC5" s="121" t="s">
        <v>102</v>
      </c>
      <c r="BD5" s="121" t="s">
        <v>85</v>
      </c>
    </row>
    <row r="6" ht="12" customHeight="1">
      <c r="B6" s="19"/>
      <c r="D6" s="29" t="s">
        <v>16</v>
      </c>
      <c r="L6" s="19"/>
      <c r="AZ6" s="121" t="s">
        <v>103</v>
      </c>
      <c r="BA6" s="121" t="s">
        <v>1</v>
      </c>
      <c r="BB6" s="121" t="s">
        <v>1</v>
      </c>
      <c r="BC6" s="121" t="s">
        <v>104</v>
      </c>
      <c r="BD6" s="121" t="s">
        <v>85</v>
      </c>
    </row>
    <row r="7" ht="16.5" customHeight="1">
      <c r="B7" s="19"/>
      <c r="E7" s="124" t="str">
        <f>'Rekapitulace stavby'!K6</f>
        <v>Morava, Napajedla, řkm 161,700-161,975, oprava LB hráze</v>
      </c>
      <c r="F7" s="29"/>
      <c r="G7" s="29"/>
      <c r="H7" s="29"/>
      <c r="L7" s="19"/>
      <c r="AZ7" s="121" t="s">
        <v>105</v>
      </c>
      <c r="BA7" s="121" t="s">
        <v>1</v>
      </c>
      <c r="BB7" s="121" t="s">
        <v>1</v>
      </c>
      <c r="BC7" s="121" t="s">
        <v>106</v>
      </c>
      <c r="BD7" s="121" t="s">
        <v>85</v>
      </c>
    </row>
    <row r="8" ht="12" customHeight="1">
      <c r="B8" s="19"/>
      <c r="D8" s="29" t="s">
        <v>107</v>
      </c>
      <c r="L8" s="19"/>
    </row>
    <row r="9" s="1" customFormat="1" ht="16.5" customHeight="1">
      <c r="B9" s="35"/>
      <c r="E9" s="124" t="s">
        <v>108</v>
      </c>
      <c r="F9" s="1"/>
      <c r="G9" s="1"/>
      <c r="H9" s="1"/>
      <c r="I9" s="125"/>
      <c r="L9" s="35"/>
    </row>
    <row r="10" s="1" customFormat="1" ht="12" customHeight="1">
      <c r="B10" s="35"/>
      <c r="D10" s="29" t="s">
        <v>109</v>
      </c>
      <c r="I10" s="125"/>
      <c r="L10" s="35"/>
    </row>
    <row r="11" s="1" customFormat="1" ht="36.96" customHeight="1">
      <c r="B11" s="35"/>
      <c r="E11" s="61" t="s">
        <v>110</v>
      </c>
      <c r="F11" s="1"/>
      <c r="G11" s="1"/>
      <c r="H11" s="1"/>
      <c r="I11" s="125"/>
      <c r="L11" s="35"/>
    </row>
    <row r="12" s="1" customFormat="1">
      <c r="B12" s="35"/>
      <c r="I12" s="125"/>
      <c r="L12" s="35"/>
    </row>
    <row r="13" s="1" customFormat="1" ht="12" customHeight="1">
      <c r="B13" s="35"/>
      <c r="D13" s="29" t="s">
        <v>18</v>
      </c>
      <c r="F13" s="24" t="s">
        <v>1</v>
      </c>
      <c r="I13" s="126" t="s">
        <v>19</v>
      </c>
      <c r="J13" s="24" t="s">
        <v>1</v>
      </c>
      <c r="L13" s="35"/>
    </row>
    <row r="14" s="1" customFormat="1" ht="12" customHeight="1">
      <c r="B14" s="35"/>
      <c r="D14" s="29" t="s">
        <v>20</v>
      </c>
      <c r="F14" s="24" t="s">
        <v>21</v>
      </c>
      <c r="I14" s="126" t="s">
        <v>22</v>
      </c>
      <c r="J14" s="63" t="str">
        <f>'Rekapitulace stavby'!AN8</f>
        <v>9. 5. 2017</v>
      </c>
      <c r="L14" s="35"/>
    </row>
    <row r="15" s="1" customFormat="1" ht="10.8" customHeight="1">
      <c r="B15" s="35"/>
      <c r="I15" s="125"/>
      <c r="L15" s="35"/>
    </row>
    <row r="16" s="1" customFormat="1" ht="12" customHeight="1">
      <c r="B16" s="35"/>
      <c r="D16" s="29" t="s">
        <v>24</v>
      </c>
      <c r="I16" s="126" t="s">
        <v>25</v>
      </c>
      <c r="J16" s="24" t="str">
        <f>IF('Rekapitulace stavby'!AN10="","",'Rekapitulace stavby'!AN10)</f>
        <v/>
      </c>
      <c r="L16" s="35"/>
    </row>
    <row r="17" s="1" customFormat="1" ht="18" customHeight="1">
      <c r="B17" s="35"/>
      <c r="E17" s="24" t="str">
        <f>IF('Rekapitulace stavby'!E11="","",'Rekapitulace stavby'!E11)</f>
        <v xml:space="preserve"> </v>
      </c>
      <c r="I17" s="126" t="s">
        <v>27</v>
      </c>
      <c r="J17" s="24" t="str">
        <f>IF('Rekapitulace stavby'!AN11="","",'Rekapitulace stavby'!AN11)</f>
        <v/>
      </c>
      <c r="L17" s="35"/>
    </row>
    <row r="18" s="1" customFormat="1" ht="6.96" customHeight="1">
      <c r="B18" s="35"/>
      <c r="I18" s="125"/>
      <c r="L18" s="35"/>
    </row>
    <row r="19" s="1" customFormat="1" ht="12" customHeight="1">
      <c r="B19" s="35"/>
      <c r="D19" s="29" t="s">
        <v>28</v>
      </c>
      <c r="I19" s="126" t="s">
        <v>25</v>
      </c>
      <c r="J19" s="30" t="str">
        <f>'Rekapitulace stavby'!AN13</f>
        <v>Vyplň údaj</v>
      </c>
      <c r="L19" s="35"/>
    </row>
    <row r="20" s="1" customFormat="1" ht="18" customHeight="1">
      <c r="B20" s="35"/>
      <c r="E20" s="30" t="str">
        <f>'Rekapitulace stavby'!E14</f>
        <v>Vyplň údaj</v>
      </c>
      <c r="F20" s="24"/>
      <c r="G20" s="24"/>
      <c r="H20" s="24"/>
      <c r="I20" s="126" t="s">
        <v>27</v>
      </c>
      <c r="J20" s="30" t="str">
        <f>'Rekapitulace stavby'!AN14</f>
        <v>Vyplň údaj</v>
      </c>
      <c r="L20" s="35"/>
    </row>
    <row r="21" s="1" customFormat="1" ht="6.96" customHeight="1">
      <c r="B21" s="35"/>
      <c r="I21" s="125"/>
      <c r="L21" s="35"/>
    </row>
    <row r="22" s="1" customFormat="1" ht="12" customHeight="1">
      <c r="B22" s="35"/>
      <c r="D22" s="29" t="s">
        <v>30</v>
      </c>
      <c r="I22" s="126" t="s">
        <v>25</v>
      </c>
      <c r="J22" s="24" t="s">
        <v>31</v>
      </c>
      <c r="L22" s="35"/>
    </row>
    <row r="23" s="1" customFormat="1" ht="18" customHeight="1">
      <c r="B23" s="35"/>
      <c r="E23" s="24" t="s">
        <v>32</v>
      </c>
      <c r="I23" s="126" t="s">
        <v>27</v>
      </c>
      <c r="J23" s="24" t="s">
        <v>33</v>
      </c>
      <c r="L23" s="35"/>
    </row>
    <row r="24" s="1" customFormat="1" ht="6.96" customHeight="1">
      <c r="B24" s="35"/>
      <c r="I24" s="125"/>
      <c r="L24" s="35"/>
    </row>
    <row r="25" s="1" customFormat="1" ht="12" customHeight="1">
      <c r="B25" s="35"/>
      <c r="D25" s="29" t="s">
        <v>35</v>
      </c>
      <c r="I25" s="126" t="s">
        <v>25</v>
      </c>
      <c r="J25" s="24" t="s">
        <v>1</v>
      </c>
      <c r="L25" s="35"/>
    </row>
    <row r="26" s="1" customFormat="1" ht="18" customHeight="1">
      <c r="B26" s="35"/>
      <c r="E26" s="24" t="s">
        <v>36</v>
      </c>
      <c r="I26" s="126" t="s">
        <v>27</v>
      </c>
      <c r="J26" s="24" t="s">
        <v>1</v>
      </c>
      <c r="L26" s="35"/>
    </row>
    <row r="27" s="1" customFormat="1" ht="6.96" customHeight="1">
      <c r="B27" s="35"/>
      <c r="I27" s="125"/>
      <c r="L27" s="35"/>
    </row>
    <row r="28" s="1" customFormat="1" ht="12" customHeight="1">
      <c r="B28" s="35"/>
      <c r="D28" s="29" t="s">
        <v>37</v>
      </c>
      <c r="I28" s="125"/>
      <c r="L28" s="35"/>
    </row>
    <row r="29" s="7" customFormat="1" ht="16.5" customHeight="1">
      <c r="B29" s="127"/>
      <c r="E29" s="33" t="s">
        <v>1</v>
      </c>
      <c r="F29" s="33"/>
      <c r="G29" s="33"/>
      <c r="H29" s="33"/>
      <c r="I29" s="128"/>
      <c r="L29" s="127"/>
    </row>
    <row r="30" s="1" customFormat="1" ht="6.96" customHeight="1">
      <c r="B30" s="35"/>
      <c r="I30" s="125"/>
      <c r="L30" s="35"/>
    </row>
    <row r="31" s="1" customFormat="1" ht="6.96" customHeight="1">
      <c r="B31" s="35"/>
      <c r="D31" s="67"/>
      <c r="E31" s="67"/>
      <c r="F31" s="67"/>
      <c r="G31" s="67"/>
      <c r="H31" s="67"/>
      <c r="I31" s="129"/>
      <c r="J31" s="67"/>
      <c r="K31" s="67"/>
      <c r="L31" s="35"/>
    </row>
    <row r="32" s="1" customFormat="1" ht="25.44" customHeight="1">
      <c r="B32" s="35"/>
      <c r="D32" s="130" t="s">
        <v>38</v>
      </c>
      <c r="I32" s="125"/>
      <c r="J32" s="88">
        <f>ROUND(J123, 2)</f>
        <v>0</v>
      </c>
      <c r="L32" s="35"/>
    </row>
    <row r="33" s="1" customFormat="1" ht="6.96" customHeight="1">
      <c r="B33" s="35"/>
      <c r="D33" s="67"/>
      <c r="E33" s="67"/>
      <c r="F33" s="67"/>
      <c r="G33" s="67"/>
      <c r="H33" s="67"/>
      <c r="I33" s="129"/>
      <c r="J33" s="67"/>
      <c r="K33" s="67"/>
      <c r="L33" s="35"/>
    </row>
    <row r="34" s="1" customFormat="1" ht="14.4" customHeight="1">
      <c r="B34" s="35"/>
      <c r="F34" s="39" t="s">
        <v>40</v>
      </c>
      <c r="I34" s="131" t="s">
        <v>39</v>
      </c>
      <c r="J34" s="39" t="s">
        <v>41</v>
      </c>
      <c r="L34" s="35"/>
    </row>
    <row r="35" s="1" customFormat="1" ht="14.4" customHeight="1">
      <c r="B35" s="35"/>
      <c r="D35" s="132" t="s">
        <v>42</v>
      </c>
      <c r="E35" s="29" t="s">
        <v>43</v>
      </c>
      <c r="F35" s="133">
        <f>ROUND((SUM(BE123:BE231)),  2)</f>
        <v>0</v>
      </c>
      <c r="I35" s="134">
        <v>0.20999999999999999</v>
      </c>
      <c r="J35" s="133">
        <f>ROUND(((SUM(BE123:BE231))*I35),  2)</f>
        <v>0</v>
      </c>
      <c r="L35" s="35"/>
    </row>
    <row r="36" s="1" customFormat="1" ht="14.4" customHeight="1">
      <c r="B36" s="35"/>
      <c r="E36" s="29" t="s">
        <v>44</v>
      </c>
      <c r="F36" s="133">
        <f>ROUND((SUM(BF123:BF231)),  2)</f>
        <v>0</v>
      </c>
      <c r="I36" s="134">
        <v>0.14999999999999999</v>
      </c>
      <c r="J36" s="133">
        <f>ROUND(((SUM(BF123:BF231))*I36),  2)</f>
        <v>0</v>
      </c>
      <c r="L36" s="35"/>
    </row>
    <row r="37" hidden="1" s="1" customFormat="1" ht="14.4" customHeight="1">
      <c r="B37" s="35"/>
      <c r="E37" s="29" t="s">
        <v>45</v>
      </c>
      <c r="F37" s="133">
        <f>ROUND((SUM(BG123:BG231)),  2)</f>
        <v>0</v>
      </c>
      <c r="I37" s="134">
        <v>0.20999999999999999</v>
      </c>
      <c r="J37" s="133">
        <f>0</f>
        <v>0</v>
      </c>
      <c r="L37" s="35"/>
    </row>
    <row r="38" hidden="1" s="1" customFormat="1" ht="14.4" customHeight="1">
      <c r="B38" s="35"/>
      <c r="E38" s="29" t="s">
        <v>46</v>
      </c>
      <c r="F38" s="133">
        <f>ROUND((SUM(BH123:BH231)),  2)</f>
        <v>0</v>
      </c>
      <c r="I38" s="134">
        <v>0.14999999999999999</v>
      </c>
      <c r="J38" s="133">
        <f>0</f>
        <v>0</v>
      </c>
      <c r="L38" s="35"/>
    </row>
    <row r="39" hidden="1" s="1" customFormat="1" ht="14.4" customHeight="1">
      <c r="B39" s="35"/>
      <c r="E39" s="29" t="s">
        <v>47</v>
      </c>
      <c r="F39" s="133">
        <f>ROUND((SUM(BI123:BI231)),  2)</f>
        <v>0</v>
      </c>
      <c r="I39" s="134">
        <v>0</v>
      </c>
      <c r="J39" s="133">
        <f>0</f>
        <v>0</v>
      </c>
      <c r="L39" s="35"/>
    </row>
    <row r="40" s="1" customFormat="1" ht="6.96" customHeight="1">
      <c r="B40" s="35"/>
      <c r="I40" s="125"/>
      <c r="L40" s="35"/>
    </row>
    <row r="41" s="1" customFormat="1" ht="25.44" customHeight="1">
      <c r="B41" s="35"/>
      <c r="C41" s="135"/>
      <c r="D41" s="136" t="s">
        <v>48</v>
      </c>
      <c r="E41" s="75"/>
      <c r="F41" s="75"/>
      <c r="G41" s="137" t="s">
        <v>49</v>
      </c>
      <c r="H41" s="138" t="s">
        <v>50</v>
      </c>
      <c r="I41" s="139"/>
      <c r="J41" s="140">
        <f>SUM(J32:J39)</f>
        <v>0</v>
      </c>
      <c r="K41" s="141"/>
      <c r="L41" s="35"/>
    </row>
    <row r="42" s="1" customFormat="1" ht="14.4" customHeight="1">
      <c r="B42" s="35"/>
      <c r="I42" s="125"/>
      <c r="L42" s="35"/>
    </row>
    <row r="43" ht="14.4" customHeight="1">
      <c r="B43" s="19"/>
      <c r="L43" s="19"/>
    </row>
    <row r="44" ht="14.4" customHeight="1">
      <c r="B44" s="19"/>
      <c r="L44" s="19"/>
    </row>
    <row r="45" ht="14.4" customHeight="1">
      <c r="B45" s="19"/>
      <c r="L45" s="19"/>
    </row>
    <row r="46" ht="14.4" customHeight="1">
      <c r="B46" s="19"/>
      <c r="L46" s="19"/>
    </row>
    <row r="47" ht="14.4" customHeight="1">
      <c r="B47" s="19"/>
      <c r="L47" s="19"/>
    </row>
    <row r="48" ht="14.4" customHeight="1">
      <c r="B48" s="19"/>
      <c r="L48" s="19"/>
    </row>
    <row r="49" ht="14.4" customHeight="1">
      <c r="B49" s="19"/>
      <c r="L49" s="19"/>
    </row>
    <row r="50" s="1" customFormat="1" ht="14.4" customHeight="1">
      <c r="B50" s="35"/>
      <c r="D50" s="51" t="s">
        <v>51</v>
      </c>
      <c r="E50" s="52"/>
      <c r="F50" s="52"/>
      <c r="G50" s="51" t="s">
        <v>52</v>
      </c>
      <c r="H50" s="52"/>
      <c r="I50" s="142"/>
      <c r="J50" s="52"/>
      <c r="K50" s="52"/>
      <c r="L50" s="35"/>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1" customFormat="1">
      <c r="B61" s="35"/>
      <c r="D61" s="53" t="s">
        <v>53</v>
      </c>
      <c r="E61" s="37"/>
      <c r="F61" s="143" t="s">
        <v>54</v>
      </c>
      <c r="G61" s="53" t="s">
        <v>53</v>
      </c>
      <c r="H61" s="37"/>
      <c r="I61" s="144"/>
      <c r="J61" s="145" t="s">
        <v>54</v>
      </c>
      <c r="K61" s="37"/>
      <c r="L61" s="35"/>
    </row>
    <row r="62">
      <c r="B62" s="19"/>
      <c r="L62" s="19"/>
    </row>
    <row r="63">
      <c r="B63" s="19"/>
      <c r="L63" s="19"/>
    </row>
    <row r="64">
      <c r="B64" s="19"/>
      <c r="L64" s="19"/>
    </row>
    <row r="65" s="1" customFormat="1">
      <c r="B65" s="35"/>
      <c r="D65" s="51" t="s">
        <v>55</v>
      </c>
      <c r="E65" s="52"/>
      <c r="F65" s="52"/>
      <c r="G65" s="51" t="s">
        <v>56</v>
      </c>
      <c r="H65" s="52"/>
      <c r="I65" s="142"/>
      <c r="J65" s="52"/>
      <c r="K65" s="52"/>
      <c r="L65" s="35"/>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1" customFormat="1">
      <c r="B76" s="35"/>
      <c r="D76" s="53" t="s">
        <v>53</v>
      </c>
      <c r="E76" s="37"/>
      <c r="F76" s="143" t="s">
        <v>54</v>
      </c>
      <c r="G76" s="53" t="s">
        <v>53</v>
      </c>
      <c r="H76" s="37"/>
      <c r="I76" s="144"/>
      <c r="J76" s="145" t="s">
        <v>54</v>
      </c>
      <c r="K76" s="37"/>
      <c r="L76" s="35"/>
    </row>
    <row r="77" s="1" customFormat="1" ht="14.4" customHeight="1">
      <c r="B77" s="54"/>
      <c r="C77" s="55"/>
      <c r="D77" s="55"/>
      <c r="E77" s="55"/>
      <c r="F77" s="55"/>
      <c r="G77" s="55"/>
      <c r="H77" s="55"/>
      <c r="I77" s="146"/>
      <c r="J77" s="55"/>
      <c r="K77" s="55"/>
      <c r="L77" s="35"/>
    </row>
    <row r="81" hidden="1" s="1" customFormat="1" ht="6.96" customHeight="1">
      <c r="B81" s="56"/>
      <c r="C81" s="57"/>
      <c r="D81" s="57"/>
      <c r="E81" s="57"/>
      <c r="F81" s="57"/>
      <c r="G81" s="57"/>
      <c r="H81" s="57"/>
      <c r="I81" s="147"/>
      <c r="J81" s="57"/>
      <c r="K81" s="57"/>
      <c r="L81" s="35"/>
    </row>
    <row r="82" hidden="1" s="1" customFormat="1" ht="24.96" customHeight="1">
      <c r="B82" s="35"/>
      <c r="C82" s="20" t="s">
        <v>111</v>
      </c>
      <c r="I82" s="125"/>
      <c r="L82" s="35"/>
    </row>
    <row r="83" hidden="1" s="1" customFormat="1" ht="6.96" customHeight="1">
      <c r="B83" s="35"/>
      <c r="I83" s="125"/>
      <c r="L83" s="35"/>
    </row>
    <row r="84" hidden="1" s="1" customFormat="1" ht="12" customHeight="1">
      <c r="B84" s="35"/>
      <c r="C84" s="29" t="s">
        <v>16</v>
      </c>
      <c r="I84" s="125"/>
      <c r="L84" s="35"/>
    </row>
    <row r="85" hidden="1" s="1" customFormat="1" ht="16.5" customHeight="1">
      <c r="B85" s="35"/>
      <c r="E85" s="124" t="str">
        <f>E7</f>
        <v>Morava, Napajedla, řkm 161,700-161,975, oprava LB hráze</v>
      </c>
      <c r="F85" s="29"/>
      <c r="G85" s="29"/>
      <c r="H85" s="29"/>
      <c r="I85" s="125"/>
      <c r="L85" s="35"/>
    </row>
    <row r="86" hidden="1" ht="12" customHeight="1">
      <c r="B86" s="19"/>
      <c r="C86" s="29" t="s">
        <v>107</v>
      </c>
      <c r="L86" s="19"/>
    </row>
    <row r="87" hidden="1" s="1" customFormat="1" ht="16.5" customHeight="1">
      <c r="B87" s="35"/>
      <c r="E87" s="124" t="s">
        <v>108</v>
      </c>
      <c r="F87" s="1"/>
      <c r="G87" s="1"/>
      <c r="H87" s="1"/>
      <c r="I87" s="125"/>
      <c r="L87" s="35"/>
    </row>
    <row r="88" hidden="1" s="1" customFormat="1" ht="12" customHeight="1">
      <c r="B88" s="35"/>
      <c r="C88" s="29" t="s">
        <v>109</v>
      </c>
      <c r="I88" s="125"/>
      <c r="L88" s="35"/>
    </row>
    <row r="89" hidden="1" s="1" customFormat="1" ht="16.5" customHeight="1">
      <c r="B89" s="35"/>
      <c r="E89" s="61" t="str">
        <f>E11</f>
        <v>17006-14XT-PA-01 - SO 01 Oprava hráze</v>
      </c>
      <c r="F89" s="1"/>
      <c r="G89" s="1"/>
      <c r="H89" s="1"/>
      <c r="I89" s="125"/>
      <c r="L89" s="35"/>
    </row>
    <row r="90" hidden="1" s="1" customFormat="1" ht="6.96" customHeight="1">
      <c r="B90" s="35"/>
      <c r="I90" s="125"/>
      <c r="L90" s="35"/>
    </row>
    <row r="91" hidden="1" s="1" customFormat="1" ht="12" customHeight="1">
      <c r="B91" s="35"/>
      <c r="C91" s="29" t="s">
        <v>20</v>
      </c>
      <c r="F91" s="24" t="str">
        <f>F14</f>
        <v>Napajedla</v>
      </c>
      <c r="I91" s="126" t="s">
        <v>22</v>
      </c>
      <c r="J91" s="63" t="str">
        <f>IF(J14="","",J14)</f>
        <v>9. 5. 2017</v>
      </c>
      <c r="L91" s="35"/>
    </row>
    <row r="92" hidden="1" s="1" customFormat="1" ht="6.96" customHeight="1">
      <c r="B92" s="35"/>
      <c r="I92" s="125"/>
      <c r="L92" s="35"/>
    </row>
    <row r="93" hidden="1" s="1" customFormat="1" ht="27.9" customHeight="1">
      <c r="B93" s="35"/>
      <c r="C93" s="29" t="s">
        <v>24</v>
      </c>
      <c r="F93" s="24" t="str">
        <f>E17</f>
        <v xml:space="preserve"> </v>
      </c>
      <c r="I93" s="126" t="s">
        <v>30</v>
      </c>
      <c r="J93" s="33" t="str">
        <f>E23</f>
        <v>Regioprojekt Brno, s.r.o</v>
      </c>
      <c r="L93" s="35"/>
    </row>
    <row r="94" hidden="1" s="1" customFormat="1" ht="15.15" customHeight="1">
      <c r="B94" s="35"/>
      <c r="C94" s="29" t="s">
        <v>28</v>
      </c>
      <c r="F94" s="24" t="str">
        <f>IF(E20="","",E20)</f>
        <v>Vyplň údaj</v>
      </c>
      <c r="I94" s="126" t="s">
        <v>35</v>
      </c>
      <c r="J94" s="33" t="str">
        <f>E26</f>
        <v>Ing. Alena Petříková</v>
      </c>
      <c r="L94" s="35"/>
    </row>
    <row r="95" hidden="1" s="1" customFormat="1" ht="10.32" customHeight="1">
      <c r="B95" s="35"/>
      <c r="I95" s="125"/>
      <c r="L95" s="35"/>
    </row>
    <row r="96" hidden="1" s="1" customFormat="1" ht="29.28" customHeight="1">
      <c r="B96" s="35"/>
      <c r="C96" s="148" t="s">
        <v>112</v>
      </c>
      <c r="D96" s="135"/>
      <c r="E96" s="135"/>
      <c r="F96" s="135"/>
      <c r="G96" s="135"/>
      <c r="H96" s="135"/>
      <c r="I96" s="149"/>
      <c r="J96" s="150" t="s">
        <v>113</v>
      </c>
      <c r="K96" s="135"/>
      <c r="L96" s="35"/>
    </row>
    <row r="97" hidden="1" s="1" customFormat="1" ht="10.32" customHeight="1">
      <c r="B97" s="35"/>
      <c r="I97" s="125"/>
      <c r="L97" s="35"/>
    </row>
    <row r="98" hidden="1" s="1" customFormat="1" ht="22.8" customHeight="1">
      <c r="B98" s="35"/>
      <c r="C98" s="151" t="s">
        <v>114</v>
      </c>
      <c r="I98" s="125"/>
      <c r="J98" s="88">
        <f>J123</f>
        <v>0</v>
      </c>
      <c r="L98" s="35"/>
      <c r="AU98" s="16" t="s">
        <v>115</v>
      </c>
    </row>
    <row r="99" hidden="1" s="8" customFormat="1" ht="24.96" customHeight="1">
      <c r="B99" s="152"/>
      <c r="D99" s="153" t="s">
        <v>116</v>
      </c>
      <c r="E99" s="154"/>
      <c r="F99" s="154"/>
      <c r="G99" s="154"/>
      <c r="H99" s="154"/>
      <c r="I99" s="155"/>
      <c r="J99" s="156">
        <f>J124</f>
        <v>0</v>
      </c>
      <c r="L99" s="152"/>
    </row>
    <row r="100" hidden="1" s="9" customFormat="1" ht="19.92" customHeight="1">
      <c r="B100" s="157"/>
      <c r="D100" s="158" t="s">
        <v>117</v>
      </c>
      <c r="E100" s="159"/>
      <c r="F100" s="159"/>
      <c r="G100" s="159"/>
      <c r="H100" s="159"/>
      <c r="I100" s="160"/>
      <c r="J100" s="161">
        <f>J125</f>
        <v>0</v>
      </c>
      <c r="L100" s="157"/>
    </row>
    <row r="101" hidden="1" s="9" customFormat="1" ht="19.92" customHeight="1">
      <c r="B101" s="157"/>
      <c r="D101" s="158" t="s">
        <v>118</v>
      </c>
      <c r="E101" s="159"/>
      <c r="F101" s="159"/>
      <c r="G101" s="159"/>
      <c r="H101" s="159"/>
      <c r="I101" s="160"/>
      <c r="J101" s="161">
        <f>J225</f>
        <v>0</v>
      </c>
      <c r="L101" s="157"/>
    </row>
    <row r="102" hidden="1" s="1" customFormat="1" ht="21.84" customHeight="1">
      <c r="B102" s="35"/>
      <c r="I102" s="125"/>
      <c r="L102" s="35"/>
    </row>
    <row r="103" hidden="1" s="1" customFormat="1" ht="6.96" customHeight="1">
      <c r="B103" s="54"/>
      <c r="C103" s="55"/>
      <c r="D103" s="55"/>
      <c r="E103" s="55"/>
      <c r="F103" s="55"/>
      <c r="G103" s="55"/>
      <c r="H103" s="55"/>
      <c r="I103" s="146"/>
      <c r="J103" s="55"/>
      <c r="K103" s="55"/>
      <c r="L103" s="35"/>
    </row>
    <row r="104" hidden="1"/>
    <row r="105" hidden="1"/>
    <row r="106" hidden="1"/>
    <row r="107" s="1" customFormat="1" ht="6.96" customHeight="1">
      <c r="B107" s="56"/>
      <c r="C107" s="57"/>
      <c r="D107" s="57"/>
      <c r="E107" s="57"/>
      <c r="F107" s="57"/>
      <c r="G107" s="57"/>
      <c r="H107" s="57"/>
      <c r="I107" s="147"/>
      <c r="J107" s="57"/>
      <c r="K107" s="57"/>
      <c r="L107" s="35"/>
    </row>
    <row r="108" s="1" customFormat="1" ht="24.96" customHeight="1">
      <c r="B108" s="35"/>
      <c r="C108" s="20" t="s">
        <v>119</v>
      </c>
      <c r="I108" s="125"/>
      <c r="L108" s="35"/>
    </row>
    <row r="109" s="1" customFormat="1" ht="6.96" customHeight="1">
      <c r="B109" s="35"/>
      <c r="I109" s="125"/>
      <c r="L109" s="35"/>
    </row>
    <row r="110" s="1" customFormat="1" ht="12" customHeight="1">
      <c r="B110" s="35"/>
      <c r="C110" s="29" t="s">
        <v>16</v>
      </c>
      <c r="I110" s="125"/>
      <c r="L110" s="35"/>
    </row>
    <row r="111" s="1" customFormat="1" ht="16.5" customHeight="1">
      <c r="B111" s="35"/>
      <c r="E111" s="124" t="str">
        <f>E7</f>
        <v>Morava, Napajedla, řkm 161,700-161,975, oprava LB hráze</v>
      </c>
      <c r="F111" s="29"/>
      <c r="G111" s="29"/>
      <c r="H111" s="29"/>
      <c r="I111" s="125"/>
      <c r="L111" s="35"/>
    </row>
    <row r="112" ht="12" customHeight="1">
      <c r="B112" s="19"/>
      <c r="C112" s="29" t="s">
        <v>107</v>
      </c>
      <c r="L112" s="19"/>
    </row>
    <row r="113" s="1" customFormat="1" ht="16.5" customHeight="1">
      <c r="B113" s="35"/>
      <c r="E113" s="124" t="s">
        <v>108</v>
      </c>
      <c r="F113" s="1"/>
      <c r="G113" s="1"/>
      <c r="H113" s="1"/>
      <c r="I113" s="125"/>
      <c r="L113" s="35"/>
    </row>
    <row r="114" s="1" customFormat="1" ht="12" customHeight="1">
      <c r="B114" s="35"/>
      <c r="C114" s="29" t="s">
        <v>109</v>
      </c>
      <c r="I114" s="125"/>
      <c r="L114" s="35"/>
    </row>
    <row r="115" s="1" customFormat="1" ht="16.5" customHeight="1">
      <c r="B115" s="35"/>
      <c r="E115" s="61" t="str">
        <f>E11</f>
        <v>17006-14XT-PA-01 - SO 01 Oprava hráze</v>
      </c>
      <c r="F115" s="1"/>
      <c r="G115" s="1"/>
      <c r="H115" s="1"/>
      <c r="I115" s="125"/>
      <c r="L115" s="35"/>
    </row>
    <row r="116" s="1" customFormat="1" ht="6.96" customHeight="1">
      <c r="B116" s="35"/>
      <c r="I116" s="125"/>
      <c r="L116" s="35"/>
    </row>
    <row r="117" s="1" customFormat="1" ht="12" customHeight="1">
      <c r="B117" s="35"/>
      <c r="C117" s="29" t="s">
        <v>20</v>
      </c>
      <c r="F117" s="24" t="str">
        <f>F14</f>
        <v>Napajedla</v>
      </c>
      <c r="I117" s="126" t="s">
        <v>22</v>
      </c>
      <c r="J117" s="63" t="str">
        <f>IF(J14="","",J14)</f>
        <v>9. 5. 2017</v>
      </c>
      <c r="L117" s="35"/>
    </row>
    <row r="118" s="1" customFormat="1" ht="6.96" customHeight="1">
      <c r="B118" s="35"/>
      <c r="I118" s="125"/>
      <c r="L118" s="35"/>
    </row>
    <row r="119" s="1" customFormat="1" ht="27.9" customHeight="1">
      <c r="B119" s="35"/>
      <c r="C119" s="29" t="s">
        <v>24</v>
      </c>
      <c r="F119" s="24" t="str">
        <f>E17</f>
        <v xml:space="preserve"> </v>
      </c>
      <c r="I119" s="126" t="s">
        <v>30</v>
      </c>
      <c r="J119" s="33" t="str">
        <f>E23</f>
        <v>Regioprojekt Brno, s.r.o</v>
      </c>
      <c r="L119" s="35"/>
    </row>
    <row r="120" s="1" customFormat="1" ht="15.15" customHeight="1">
      <c r="B120" s="35"/>
      <c r="C120" s="29" t="s">
        <v>28</v>
      </c>
      <c r="F120" s="24" t="str">
        <f>IF(E20="","",E20)</f>
        <v>Vyplň údaj</v>
      </c>
      <c r="I120" s="126" t="s">
        <v>35</v>
      </c>
      <c r="J120" s="33" t="str">
        <f>E26</f>
        <v>Ing. Alena Petříková</v>
      </c>
      <c r="L120" s="35"/>
    </row>
    <row r="121" s="1" customFormat="1" ht="10.32" customHeight="1">
      <c r="B121" s="35"/>
      <c r="I121" s="125"/>
      <c r="L121" s="35"/>
    </row>
    <row r="122" s="10" customFormat="1" ht="29.28" customHeight="1">
      <c r="B122" s="162"/>
      <c r="C122" s="163" t="s">
        <v>120</v>
      </c>
      <c r="D122" s="164" t="s">
        <v>63</v>
      </c>
      <c r="E122" s="164" t="s">
        <v>59</v>
      </c>
      <c r="F122" s="164" t="s">
        <v>60</v>
      </c>
      <c r="G122" s="164" t="s">
        <v>121</v>
      </c>
      <c r="H122" s="164" t="s">
        <v>122</v>
      </c>
      <c r="I122" s="165" t="s">
        <v>123</v>
      </c>
      <c r="J122" s="166" t="s">
        <v>113</v>
      </c>
      <c r="K122" s="167" t="s">
        <v>124</v>
      </c>
      <c r="L122" s="162"/>
      <c r="M122" s="80" t="s">
        <v>1</v>
      </c>
      <c r="N122" s="81" t="s">
        <v>42</v>
      </c>
      <c r="O122" s="81" t="s">
        <v>125</v>
      </c>
      <c r="P122" s="81" t="s">
        <v>126</v>
      </c>
      <c r="Q122" s="81" t="s">
        <v>127</v>
      </c>
      <c r="R122" s="81" t="s">
        <v>128</v>
      </c>
      <c r="S122" s="81" t="s">
        <v>129</v>
      </c>
      <c r="T122" s="82" t="s">
        <v>130</v>
      </c>
    </row>
    <row r="123" s="1" customFormat="1" ht="22.8" customHeight="1">
      <c r="B123" s="35"/>
      <c r="C123" s="85" t="s">
        <v>131</v>
      </c>
      <c r="I123" s="125"/>
      <c r="J123" s="168">
        <f>BK123</f>
        <v>0</v>
      </c>
      <c r="L123" s="35"/>
      <c r="M123" s="83"/>
      <c r="N123" s="67"/>
      <c r="O123" s="67"/>
      <c r="P123" s="169">
        <f>P124</f>
        <v>0</v>
      </c>
      <c r="Q123" s="67"/>
      <c r="R123" s="169">
        <f>R124</f>
        <v>135.53631883199998</v>
      </c>
      <c r="S123" s="67"/>
      <c r="T123" s="170">
        <f>T124</f>
        <v>0</v>
      </c>
      <c r="AT123" s="16" t="s">
        <v>77</v>
      </c>
      <c r="AU123" s="16" t="s">
        <v>115</v>
      </c>
      <c r="BK123" s="171">
        <f>BK124</f>
        <v>0</v>
      </c>
    </row>
    <row r="124" s="11" customFormat="1" ht="25.92" customHeight="1">
      <c r="B124" s="172"/>
      <c r="D124" s="173" t="s">
        <v>77</v>
      </c>
      <c r="E124" s="174" t="s">
        <v>132</v>
      </c>
      <c r="F124" s="174" t="s">
        <v>133</v>
      </c>
      <c r="I124" s="175"/>
      <c r="J124" s="176">
        <f>BK124</f>
        <v>0</v>
      </c>
      <c r="L124" s="172"/>
      <c r="M124" s="177"/>
      <c r="N124" s="178"/>
      <c r="O124" s="178"/>
      <c r="P124" s="179">
        <f>P125+P225</f>
        <v>0</v>
      </c>
      <c r="Q124" s="178"/>
      <c r="R124" s="179">
        <f>R125+R225</f>
        <v>135.53631883199998</v>
      </c>
      <c r="S124" s="178"/>
      <c r="T124" s="180">
        <f>T125+T225</f>
        <v>0</v>
      </c>
      <c r="AR124" s="173" t="s">
        <v>83</v>
      </c>
      <c r="AT124" s="181" t="s">
        <v>77</v>
      </c>
      <c r="AU124" s="181" t="s">
        <v>78</v>
      </c>
      <c r="AY124" s="173" t="s">
        <v>134</v>
      </c>
      <c r="BK124" s="182">
        <f>BK125+BK225</f>
        <v>0</v>
      </c>
    </row>
    <row r="125" s="11" customFormat="1" ht="22.8" customHeight="1">
      <c r="B125" s="172"/>
      <c r="D125" s="173" t="s">
        <v>77</v>
      </c>
      <c r="E125" s="183" t="s">
        <v>83</v>
      </c>
      <c r="F125" s="183" t="s">
        <v>135</v>
      </c>
      <c r="I125" s="175"/>
      <c r="J125" s="184">
        <f>BK125</f>
        <v>0</v>
      </c>
      <c r="L125" s="172"/>
      <c r="M125" s="177"/>
      <c r="N125" s="178"/>
      <c r="O125" s="178"/>
      <c r="P125" s="179">
        <f>SUM(P126:P224)</f>
        <v>0</v>
      </c>
      <c r="Q125" s="178"/>
      <c r="R125" s="179">
        <f>SUM(R126:R224)</f>
        <v>135.53631883199998</v>
      </c>
      <c r="S125" s="178"/>
      <c r="T125" s="180">
        <f>SUM(T126:T224)</f>
        <v>0</v>
      </c>
      <c r="AR125" s="173" t="s">
        <v>83</v>
      </c>
      <c r="AT125" s="181" t="s">
        <v>77</v>
      </c>
      <c r="AU125" s="181" t="s">
        <v>83</v>
      </c>
      <c r="AY125" s="173" t="s">
        <v>134</v>
      </c>
      <c r="BK125" s="182">
        <f>SUM(BK126:BK224)</f>
        <v>0</v>
      </c>
    </row>
    <row r="126" s="1" customFormat="1" ht="24" customHeight="1">
      <c r="B126" s="185"/>
      <c r="C126" s="186" t="s">
        <v>83</v>
      </c>
      <c r="D126" s="186" t="s">
        <v>136</v>
      </c>
      <c r="E126" s="187" t="s">
        <v>137</v>
      </c>
      <c r="F126" s="188" t="s">
        <v>138</v>
      </c>
      <c r="G126" s="189" t="s">
        <v>139</v>
      </c>
      <c r="H126" s="190">
        <v>1000</v>
      </c>
      <c r="I126" s="191"/>
      <c r="J126" s="192">
        <f>ROUND(I126*H126,2)</f>
        <v>0</v>
      </c>
      <c r="K126" s="188" t="s">
        <v>140</v>
      </c>
      <c r="L126" s="35"/>
      <c r="M126" s="193" t="s">
        <v>1</v>
      </c>
      <c r="N126" s="194" t="s">
        <v>43</v>
      </c>
      <c r="O126" s="71"/>
      <c r="P126" s="195">
        <f>O126*H126</f>
        <v>0</v>
      </c>
      <c r="Q126" s="195">
        <v>0</v>
      </c>
      <c r="R126" s="195">
        <f>Q126*H126</f>
        <v>0</v>
      </c>
      <c r="S126" s="195">
        <v>0</v>
      </c>
      <c r="T126" s="196">
        <f>S126*H126</f>
        <v>0</v>
      </c>
      <c r="AR126" s="197" t="s">
        <v>141</v>
      </c>
      <c r="AT126" s="197" t="s">
        <v>136</v>
      </c>
      <c r="AU126" s="197" t="s">
        <v>85</v>
      </c>
      <c r="AY126" s="16" t="s">
        <v>134</v>
      </c>
      <c r="BE126" s="198">
        <f>IF(N126="základní",J126,0)</f>
        <v>0</v>
      </c>
      <c r="BF126" s="198">
        <f>IF(N126="snížená",J126,0)</f>
        <v>0</v>
      </c>
      <c r="BG126" s="198">
        <f>IF(N126="zákl. přenesená",J126,0)</f>
        <v>0</v>
      </c>
      <c r="BH126" s="198">
        <f>IF(N126="sníž. přenesená",J126,0)</f>
        <v>0</v>
      </c>
      <c r="BI126" s="198">
        <f>IF(N126="nulová",J126,0)</f>
        <v>0</v>
      </c>
      <c r="BJ126" s="16" t="s">
        <v>83</v>
      </c>
      <c r="BK126" s="198">
        <f>ROUND(I126*H126,2)</f>
        <v>0</v>
      </c>
      <c r="BL126" s="16" t="s">
        <v>141</v>
      </c>
      <c r="BM126" s="197" t="s">
        <v>142</v>
      </c>
    </row>
    <row r="127" s="1" customFormat="1">
      <c r="B127" s="35"/>
      <c r="D127" s="199" t="s">
        <v>143</v>
      </c>
      <c r="F127" s="200" t="s">
        <v>144</v>
      </c>
      <c r="I127" s="125"/>
      <c r="L127" s="35"/>
      <c r="M127" s="201"/>
      <c r="N127" s="71"/>
      <c r="O127" s="71"/>
      <c r="P127" s="71"/>
      <c r="Q127" s="71"/>
      <c r="R127" s="71"/>
      <c r="S127" s="71"/>
      <c r="T127" s="72"/>
      <c r="AT127" s="16" t="s">
        <v>143</v>
      </c>
      <c r="AU127" s="16" t="s">
        <v>85</v>
      </c>
    </row>
    <row r="128" s="1" customFormat="1">
      <c r="B128" s="35"/>
      <c r="D128" s="199" t="s">
        <v>145</v>
      </c>
      <c r="F128" s="202" t="s">
        <v>146</v>
      </c>
      <c r="I128" s="125"/>
      <c r="L128" s="35"/>
      <c r="M128" s="201"/>
      <c r="N128" s="71"/>
      <c r="O128" s="71"/>
      <c r="P128" s="71"/>
      <c r="Q128" s="71"/>
      <c r="R128" s="71"/>
      <c r="S128" s="71"/>
      <c r="T128" s="72"/>
      <c r="AT128" s="16" t="s">
        <v>145</v>
      </c>
      <c r="AU128" s="16" t="s">
        <v>85</v>
      </c>
    </row>
    <row r="129" s="12" customFormat="1">
      <c r="B129" s="203"/>
      <c r="D129" s="199" t="s">
        <v>147</v>
      </c>
      <c r="E129" s="204" t="s">
        <v>1</v>
      </c>
      <c r="F129" s="205" t="s">
        <v>148</v>
      </c>
      <c r="H129" s="206">
        <v>1000</v>
      </c>
      <c r="I129" s="207"/>
      <c r="L129" s="203"/>
      <c r="M129" s="208"/>
      <c r="N129" s="209"/>
      <c r="O129" s="209"/>
      <c r="P129" s="209"/>
      <c r="Q129" s="209"/>
      <c r="R129" s="209"/>
      <c r="S129" s="209"/>
      <c r="T129" s="210"/>
      <c r="AT129" s="204" t="s">
        <v>147</v>
      </c>
      <c r="AU129" s="204" t="s">
        <v>85</v>
      </c>
      <c r="AV129" s="12" t="s">
        <v>85</v>
      </c>
      <c r="AW129" s="12" t="s">
        <v>34</v>
      </c>
      <c r="AX129" s="12" t="s">
        <v>78</v>
      </c>
      <c r="AY129" s="204" t="s">
        <v>134</v>
      </c>
    </row>
    <row r="130" s="13" customFormat="1">
      <c r="B130" s="211"/>
      <c r="D130" s="199" t="s">
        <v>147</v>
      </c>
      <c r="E130" s="212" t="s">
        <v>94</v>
      </c>
      <c r="F130" s="213" t="s">
        <v>149</v>
      </c>
      <c r="H130" s="214">
        <v>1000</v>
      </c>
      <c r="I130" s="215"/>
      <c r="L130" s="211"/>
      <c r="M130" s="216"/>
      <c r="N130" s="217"/>
      <c r="O130" s="217"/>
      <c r="P130" s="217"/>
      <c r="Q130" s="217"/>
      <c r="R130" s="217"/>
      <c r="S130" s="217"/>
      <c r="T130" s="218"/>
      <c r="AT130" s="212" t="s">
        <v>147</v>
      </c>
      <c r="AU130" s="212" t="s">
        <v>85</v>
      </c>
      <c r="AV130" s="13" t="s">
        <v>141</v>
      </c>
      <c r="AW130" s="13" t="s">
        <v>34</v>
      </c>
      <c r="AX130" s="13" t="s">
        <v>83</v>
      </c>
      <c r="AY130" s="212" t="s">
        <v>134</v>
      </c>
    </row>
    <row r="131" s="1" customFormat="1" ht="24" customHeight="1">
      <c r="B131" s="185"/>
      <c r="C131" s="186" t="s">
        <v>85</v>
      </c>
      <c r="D131" s="186" t="s">
        <v>136</v>
      </c>
      <c r="E131" s="187" t="s">
        <v>150</v>
      </c>
      <c r="F131" s="188" t="s">
        <v>151</v>
      </c>
      <c r="G131" s="189" t="s">
        <v>152</v>
      </c>
      <c r="H131" s="190">
        <v>95.001000000000005</v>
      </c>
      <c r="I131" s="191"/>
      <c r="J131" s="192">
        <f>ROUND(I131*H131,2)</f>
        <v>0</v>
      </c>
      <c r="K131" s="188" t="s">
        <v>140</v>
      </c>
      <c r="L131" s="35"/>
      <c r="M131" s="193" t="s">
        <v>1</v>
      </c>
      <c r="N131" s="194" t="s">
        <v>43</v>
      </c>
      <c r="O131" s="71"/>
      <c r="P131" s="195">
        <f>O131*H131</f>
        <v>0</v>
      </c>
      <c r="Q131" s="195">
        <v>0</v>
      </c>
      <c r="R131" s="195">
        <f>Q131*H131</f>
        <v>0</v>
      </c>
      <c r="S131" s="195">
        <v>0</v>
      </c>
      <c r="T131" s="196">
        <f>S131*H131</f>
        <v>0</v>
      </c>
      <c r="AR131" s="197" t="s">
        <v>141</v>
      </c>
      <c r="AT131" s="197" t="s">
        <v>136</v>
      </c>
      <c r="AU131" s="197" t="s">
        <v>85</v>
      </c>
      <c r="AY131" s="16" t="s">
        <v>134</v>
      </c>
      <c r="BE131" s="198">
        <f>IF(N131="základní",J131,0)</f>
        <v>0</v>
      </c>
      <c r="BF131" s="198">
        <f>IF(N131="snížená",J131,0)</f>
        <v>0</v>
      </c>
      <c r="BG131" s="198">
        <f>IF(N131="zákl. přenesená",J131,0)</f>
        <v>0</v>
      </c>
      <c r="BH131" s="198">
        <f>IF(N131="sníž. přenesená",J131,0)</f>
        <v>0</v>
      </c>
      <c r="BI131" s="198">
        <f>IF(N131="nulová",J131,0)</f>
        <v>0</v>
      </c>
      <c r="BJ131" s="16" t="s">
        <v>83</v>
      </c>
      <c r="BK131" s="198">
        <f>ROUND(I131*H131,2)</f>
        <v>0</v>
      </c>
      <c r="BL131" s="16" t="s">
        <v>141</v>
      </c>
      <c r="BM131" s="197" t="s">
        <v>153</v>
      </c>
    </row>
    <row r="132" s="1" customFormat="1">
      <c r="B132" s="35"/>
      <c r="D132" s="199" t="s">
        <v>143</v>
      </c>
      <c r="F132" s="200" t="s">
        <v>154</v>
      </c>
      <c r="I132" s="125"/>
      <c r="L132" s="35"/>
      <c r="M132" s="201"/>
      <c r="N132" s="71"/>
      <c r="O132" s="71"/>
      <c r="P132" s="71"/>
      <c r="Q132" s="71"/>
      <c r="R132" s="71"/>
      <c r="S132" s="71"/>
      <c r="T132" s="72"/>
      <c r="AT132" s="16" t="s">
        <v>143</v>
      </c>
      <c r="AU132" s="16" t="s">
        <v>85</v>
      </c>
    </row>
    <row r="133" s="1" customFormat="1">
      <c r="B133" s="35"/>
      <c r="D133" s="199" t="s">
        <v>145</v>
      </c>
      <c r="F133" s="202" t="s">
        <v>155</v>
      </c>
      <c r="I133" s="125"/>
      <c r="L133" s="35"/>
      <c r="M133" s="201"/>
      <c r="N133" s="71"/>
      <c r="O133" s="71"/>
      <c r="P133" s="71"/>
      <c r="Q133" s="71"/>
      <c r="R133" s="71"/>
      <c r="S133" s="71"/>
      <c r="T133" s="72"/>
      <c r="AT133" s="16" t="s">
        <v>145</v>
      </c>
      <c r="AU133" s="16" t="s">
        <v>85</v>
      </c>
    </row>
    <row r="134" s="12" customFormat="1">
      <c r="B134" s="203"/>
      <c r="D134" s="199" t="s">
        <v>147</v>
      </c>
      <c r="E134" s="204" t="s">
        <v>1</v>
      </c>
      <c r="F134" s="205" t="s">
        <v>156</v>
      </c>
      <c r="H134" s="206">
        <v>70.001000000000005</v>
      </c>
      <c r="I134" s="207"/>
      <c r="L134" s="203"/>
      <c r="M134" s="208"/>
      <c r="N134" s="209"/>
      <c r="O134" s="209"/>
      <c r="P134" s="209"/>
      <c r="Q134" s="209"/>
      <c r="R134" s="209"/>
      <c r="S134" s="209"/>
      <c r="T134" s="210"/>
      <c r="AT134" s="204" t="s">
        <v>147</v>
      </c>
      <c r="AU134" s="204" t="s">
        <v>85</v>
      </c>
      <c r="AV134" s="12" t="s">
        <v>85</v>
      </c>
      <c r="AW134" s="12" t="s">
        <v>34</v>
      </c>
      <c r="AX134" s="12" t="s">
        <v>78</v>
      </c>
      <c r="AY134" s="204" t="s">
        <v>134</v>
      </c>
    </row>
    <row r="135" s="12" customFormat="1">
      <c r="B135" s="203"/>
      <c r="D135" s="199" t="s">
        <v>147</v>
      </c>
      <c r="E135" s="204" t="s">
        <v>1</v>
      </c>
      <c r="F135" s="205" t="s">
        <v>157</v>
      </c>
      <c r="H135" s="206">
        <v>25</v>
      </c>
      <c r="I135" s="207"/>
      <c r="L135" s="203"/>
      <c r="M135" s="208"/>
      <c r="N135" s="209"/>
      <c r="O135" s="209"/>
      <c r="P135" s="209"/>
      <c r="Q135" s="209"/>
      <c r="R135" s="209"/>
      <c r="S135" s="209"/>
      <c r="T135" s="210"/>
      <c r="AT135" s="204" t="s">
        <v>147</v>
      </c>
      <c r="AU135" s="204" t="s">
        <v>85</v>
      </c>
      <c r="AV135" s="12" t="s">
        <v>85</v>
      </c>
      <c r="AW135" s="12" t="s">
        <v>34</v>
      </c>
      <c r="AX135" s="12" t="s">
        <v>78</v>
      </c>
      <c r="AY135" s="204" t="s">
        <v>134</v>
      </c>
    </row>
    <row r="136" s="13" customFormat="1">
      <c r="B136" s="211"/>
      <c r="D136" s="199" t="s">
        <v>147</v>
      </c>
      <c r="E136" s="212" t="s">
        <v>96</v>
      </c>
      <c r="F136" s="213" t="s">
        <v>149</v>
      </c>
      <c r="H136" s="214">
        <v>95.001000000000005</v>
      </c>
      <c r="I136" s="215"/>
      <c r="L136" s="211"/>
      <c r="M136" s="216"/>
      <c r="N136" s="217"/>
      <c r="O136" s="217"/>
      <c r="P136" s="217"/>
      <c r="Q136" s="217"/>
      <c r="R136" s="217"/>
      <c r="S136" s="217"/>
      <c r="T136" s="218"/>
      <c r="AT136" s="212" t="s">
        <v>147</v>
      </c>
      <c r="AU136" s="212" t="s">
        <v>85</v>
      </c>
      <c r="AV136" s="13" t="s">
        <v>141</v>
      </c>
      <c r="AW136" s="13" t="s">
        <v>34</v>
      </c>
      <c r="AX136" s="13" t="s">
        <v>83</v>
      </c>
      <c r="AY136" s="212" t="s">
        <v>134</v>
      </c>
    </row>
    <row r="137" s="1" customFormat="1" ht="16.5" customHeight="1">
      <c r="B137" s="185"/>
      <c r="C137" s="186" t="s">
        <v>158</v>
      </c>
      <c r="D137" s="186" t="s">
        <v>136</v>
      </c>
      <c r="E137" s="187" t="s">
        <v>159</v>
      </c>
      <c r="F137" s="188" t="s">
        <v>160</v>
      </c>
      <c r="G137" s="189" t="s">
        <v>152</v>
      </c>
      <c r="H137" s="190">
        <v>28.5</v>
      </c>
      <c r="I137" s="191"/>
      <c r="J137" s="192">
        <f>ROUND(I137*H137,2)</f>
        <v>0</v>
      </c>
      <c r="K137" s="188" t="s">
        <v>140</v>
      </c>
      <c r="L137" s="35"/>
      <c r="M137" s="193" t="s">
        <v>1</v>
      </c>
      <c r="N137" s="194" t="s">
        <v>43</v>
      </c>
      <c r="O137" s="71"/>
      <c r="P137" s="195">
        <f>O137*H137</f>
        <v>0</v>
      </c>
      <c r="Q137" s="195">
        <v>0</v>
      </c>
      <c r="R137" s="195">
        <f>Q137*H137</f>
        <v>0</v>
      </c>
      <c r="S137" s="195">
        <v>0</v>
      </c>
      <c r="T137" s="196">
        <f>S137*H137</f>
        <v>0</v>
      </c>
      <c r="AR137" s="197" t="s">
        <v>141</v>
      </c>
      <c r="AT137" s="197" t="s">
        <v>136</v>
      </c>
      <c r="AU137" s="197" t="s">
        <v>85</v>
      </c>
      <c r="AY137" s="16" t="s">
        <v>134</v>
      </c>
      <c r="BE137" s="198">
        <f>IF(N137="základní",J137,0)</f>
        <v>0</v>
      </c>
      <c r="BF137" s="198">
        <f>IF(N137="snížená",J137,0)</f>
        <v>0</v>
      </c>
      <c r="BG137" s="198">
        <f>IF(N137="zákl. přenesená",J137,0)</f>
        <v>0</v>
      </c>
      <c r="BH137" s="198">
        <f>IF(N137="sníž. přenesená",J137,0)</f>
        <v>0</v>
      </c>
      <c r="BI137" s="198">
        <f>IF(N137="nulová",J137,0)</f>
        <v>0</v>
      </c>
      <c r="BJ137" s="16" t="s">
        <v>83</v>
      </c>
      <c r="BK137" s="198">
        <f>ROUND(I137*H137,2)</f>
        <v>0</v>
      </c>
      <c r="BL137" s="16" t="s">
        <v>141</v>
      </c>
      <c r="BM137" s="197" t="s">
        <v>161</v>
      </c>
    </row>
    <row r="138" s="1" customFormat="1">
      <c r="B138" s="35"/>
      <c r="D138" s="199" t="s">
        <v>143</v>
      </c>
      <c r="F138" s="200" t="s">
        <v>162</v>
      </c>
      <c r="I138" s="125"/>
      <c r="L138" s="35"/>
      <c r="M138" s="201"/>
      <c r="N138" s="71"/>
      <c r="O138" s="71"/>
      <c r="P138" s="71"/>
      <c r="Q138" s="71"/>
      <c r="R138" s="71"/>
      <c r="S138" s="71"/>
      <c r="T138" s="72"/>
      <c r="AT138" s="16" t="s">
        <v>143</v>
      </c>
      <c r="AU138" s="16" t="s">
        <v>85</v>
      </c>
    </row>
    <row r="139" s="1" customFormat="1">
      <c r="B139" s="35"/>
      <c r="D139" s="199" t="s">
        <v>145</v>
      </c>
      <c r="F139" s="202" t="s">
        <v>155</v>
      </c>
      <c r="I139" s="125"/>
      <c r="L139" s="35"/>
      <c r="M139" s="201"/>
      <c r="N139" s="71"/>
      <c r="O139" s="71"/>
      <c r="P139" s="71"/>
      <c r="Q139" s="71"/>
      <c r="R139" s="71"/>
      <c r="S139" s="71"/>
      <c r="T139" s="72"/>
      <c r="AT139" s="16" t="s">
        <v>145</v>
      </c>
      <c r="AU139" s="16" t="s">
        <v>85</v>
      </c>
    </row>
    <row r="140" s="12" customFormat="1">
      <c r="B140" s="203"/>
      <c r="D140" s="199" t="s">
        <v>147</v>
      </c>
      <c r="E140" s="204" t="s">
        <v>1</v>
      </c>
      <c r="F140" s="205" t="s">
        <v>163</v>
      </c>
      <c r="H140" s="206">
        <v>28.5</v>
      </c>
      <c r="I140" s="207"/>
      <c r="L140" s="203"/>
      <c r="M140" s="208"/>
      <c r="N140" s="209"/>
      <c r="O140" s="209"/>
      <c r="P140" s="209"/>
      <c r="Q140" s="209"/>
      <c r="R140" s="209"/>
      <c r="S140" s="209"/>
      <c r="T140" s="210"/>
      <c r="AT140" s="204" t="s">
        <v>147</v>
      </c>
      <c r="AU140" s="204" t="s">
        <v>85</v>
      </c>
      <c r="AV140" s="12" t="s">
        <v>85</v>
      </c>
      <c r="AW140" s="12" t="s">
        <v>34</v>
      </c>
      <c r="AX140" s="12" t="s">
        <v>83</v>
      </c>
      <c r="AY140" s="204" t="s">
        <v>134</v>
      </c>
    </row>
    <row r="141" s="1" customFormat="1" ht="16.5" customHeight="1">
      <c r="B141" s="185"/>
      <c r="C141" s="186" t="s">
        <v>141</v>
      </c>
      <c r="D141" s="186" t="s">
        <v>136</v>
      </c>
      <c r="E141" s="187" t="s">
        <v>164</v>
      </c>
      <c r="F141" s="188" t="s">
        <v>165</v>
      </c>
      <c r="G141" s="189" t="s">
        <v>139</v>
      </c>
      <c r="H141" s="190">
        <v>50</v>
      </c>
      <c r="I141" s="191"/>
      <c r="J141" s="192">
        <f>ROUND(I141*H141,2)</f>
        <v>0</v>
      </c>
      <c r="K141" s="188" t="s">
        <v>140</v>
      </c>
      <c r="L141" s="35"/>
      <c r="M141" s="193" t="s">
        <v>1</v>
      </c>
      <c r="N141" s="194" t="s">
        <v>43</v>
      </c>
      <c r="O141" s="71"/>
      <c r="P141" s="195">
        <f>O141*H141</f>
        <v>0</v>
      </c>
      <c r="Q141" s="195">
        <v>0.00070100000000000002</v>
      </c>
      <c r="R141" s="195">
        <f>Q141*H141</f>
        <v>0.035049999999999998</v>
      </c>
      <c r="S141" s="195">
        <v>0</v>
      </c>
      <c r="T141" s="196">
        <f>S141*H141</f>
        <v>0</v>
      </c>
      <c r="AR141" s="197" t="s">
        <v>141</v>
      </c>
      <c r="AT141" s="197" t="s">
        <v>136</v>
      </c>
      <c r="AU141" s="197" t="s">
        <v>85</v>
      </c>
      <c r="AY141" s="16" t="s">
        <v>134</v>
      </c>
      <c r="BE141" s="198">
        <f>IF(N141="základní",J141,0)</f>
        <v>0</v>
      </c>
      <c r="BF141" s="198">
        <f>IF(N141="snížená",J141,0)</f>
        <v>0</v>
      </c>
      <c r="BG141" s="198">
        <f>IF(N141="zákl. přenesená",J141,0)</f>
        <v>0</v>
      </c>
      <c r="BH141" s="198">
        <f>IF(N141="sníž. přenesená",J141,0)</f>
        <v>0</v>
      </c>
      <c r="BI141" s="198">
        <f>IF(N141="nulová",J141,0)</f>
        <v>0</v>
      </c>
      <c r="BJ141" s="16" t="s">
        <v>83</v>
      </c>
      <c r="BK141" s="198">
        <f>ROUND(I141*H141,2)</f>
        <v>0</v>
      </c>
      <c r="BL141" s="16" t="s">
        <v>141</v>
      </c>
      <c r="BM141" s="197" t="s">
        <v>166</v>
      </c>
    </row>
    <row r="142" s="1" customFormat="1">
      <c r="B142" s="35"/>
      <c r="D142" s="199" t="s">
        <v>143</v>
      </c>
      <c r="F142" s="200" t="s">
        <v>167</v>
      </c>
      <c r="I142" s="125"/>
      <c r="L142" s="35"/>
      <c r="M142" s="201"/>
      <c r="N142" s="71"/>
      <c r="O142" s="71"/>
      <c r="P142" s="71"/>
      <c r="Q142" s="71"/>
      <c r="R142" s="71"/>
      <c r="S142" s="71"/>
      <c r="T142" s="72"/>
      <c r="AT142" s="16" t="s">
        <v>143</v>
      </c>
      <c r="AU142" s="16" t="s">
        <v>85</v>
      </c>
    </row>
    <row r="143" s="1" customFormat="1">
      <c r="B143" s="35"/>
      <c r="D143" s="199" t="s">
        <v>145</v>
      </c>
      <c r="F143" s="202" t="s">
        <v>168</v>
      </c>
      <c r="I143" s="125"/>
      <c r="L143" s="35"/>
      <c r="M143" s="201"/>
      <c r="N143" s="71"/>
      <c r="O143" s="71"/>
      <c r="P143" s="71"/>
      <c r="Q143" s="71"/>
      <c r="R143" s="71"/>
      <c r="S143" s="71"/>
      <c r="T143" s="72"/>
      <c r="AT143" s="16" t="s">
        <v>145</v>
      </c>
      <c r="AU143" s="16" t="s">
        <v>85</v>
      </c>
    </row>
    <row r="144" s="12" customFormat="1">
      <c r="B144" s="203"/>
      <c r="D144" s="199" t="s">
        <v>147</v>
      </c>
      <c r="E144" s="204" t="s">
        <v>1</v>
      </c>
      <c r="F144" s="205" t="s">
        <v>169</v>
      </c>
      <c r="H144" s="206">
        <v>50</v>
      </c>
      <c r="I144" s="207"/>
      <c r="L144" s="203"/>
      <c r="M144" s="208"/>
      <c r="N144" s="209"/>
      <c r="O144" s="209"/>
      <c r="P144" s="209"/>
      <c r="Q144" s="209"/>
      <c r="R144" s="209"/>
      <c r="S144" s="209"/>
      <c r="T144" s="210"/>
      <c r="AT144" s="204" t="s">
        <v>147</v>
      </c>
      <c r="AU144" s="204" t="s">
        <v>85</v>
      </c>
      <c r="AV144" s="12" t="s">
        <v>85</v>
      </c>
      <c r="AW144" s="12" t="s">
        <v>34</v>
      </c>
      <c r="AX144" s="12" t="s">
        <v>78</v>
      </c>
      <c r="AY144" s="204" t="s">
        <v>134</v>
      </c>
    </row>
    <row r="145" s="13" customFormat="1">
      <c r="B145" s="211"/>
      <c r="D145" s="199" t="s">
        <v>147</v>
      </c>
      <c r="E145" s="212" t="s">
        <v>99</v>
      </c>
      <c r="F145" s="213" t="s">
        <v>149</v>
      </c>
      <c r="H145" s="214">
        <v>50</v>
      </c>
      <c r="I145" s="215"/>
      <c r="L145" s="211"/>
      <c r="M145" s="216"/>
      <c r="N145" s="217"/>
      <c r="O145" s="217"/>
      <c r="P145" s="217"/>
      <c r="Q145" s="217"/>
      <c r="R145" s="217"/>
      <c r="S145" s="217"/>
      <c r="T145" s="218"/>
      <c r="AT145" s="212" t="s">
        <v>147</v>
      </c>
      <c r="AU145" s="212" t="s">
        <v>85</v>
      </c>
      <c r="AV145" s="13" t="s">
        <v>141</v>
      </c>
      <c r="AW145" s="13" t="s">
        <v>34</v>
      </c>
      <c r="AX145" s="13" t="s">
        <v>83</v>
      </c>
      <c r="AY145" s="212" t="s">
        <v>134</v>
      </c>
    </row>
    <row r="146" s="1" customFormat="1" ht="16.5" customHeight="1">
      <c r="B146" s="185"/>
      <c r="C146" s="186" t="s">
        <v>170</v>
      </c>
      <c r="D146" s="186" t="s">
        <v>136</v>
      </c>
      <c r="E146" s="187" t="s">
        <v>171</v>
      </c>
      <c r="F146" s="188" t="s">
        <v>172</v>
      </c>
      <c r="G146" s="189" t="s">
        <v>139</v>
      </c>
      <c r="H146" s="190">
        <v>50</v>
      </c>
      <c r="I146" s="191"/>
      <c r="J146" s="192">
        <f>ROUND(I146*H146,2)</f>
        <v>0</v>
      </c>
      <c r="K146" s="188" t="s">
        <v>140</v>
      </c>
      <c r="L146" s="35"/>
      <c r="M146" s="193" t="s">
        <v>1</v>
      </c>
      <c r="N146" s="194" t="s">
        <v>43</v>
      </c>
      <c r="O146" s="71"/>
      <c r="P146" s="195">
        <f>O146*H146</f>
        <v>0</v>
      </c>
      <c r="Q146" s="195">
        <v>0</v>
      </c>
      <c r="R146" s="195">
        <f>Q146*H146</f>
        <v>0</v>
      </c>
      <c r="S146" s="195">
        <v>0</v>
      </c>
      <c r="T146" s="196">
        <f>S146*H146</f>
        <v>0</v>
      </c>
      <c r="AR146" s="197" t="s">
        <v>141</v>
      </c>
      <c r="AT146" s="197" t="s">
        <v>136</v>
      </c>
      <c r="AU146" s="197" t="s">
        <v>85</v>
      </c>
      <c r="AY146" s="16" t="s">
        <v>134</v>
      </c>
      <c r="BE146" s="198">
        <f>IF(N146="základní",J146,0)</f>
        <v>0</v>
      </c>
      <c r="BF146" s="198">
        <f>IF(N146="snížená",J146,0)</f>
        <v>0</v>
      </c>
      <c r="BG146" s="198">
        <f>IF(N146="zákl. přenesená",J146,0)</f>
        <v>0</v>
      </c>
      <c r="BH146" s="198">
        <f>IF(N146="sníž. přenesená",J146,0)</f>
        <v>0</v>
      </c>
      <c r="BI146" s="198">
        <f>IF(N146="nulová",J146,0)</f>
        <v>0</v>
      </c>
      <c r="BJ146" s="16" t="s">
        <v>83</v>
      </c>
      <c r="BK146" s="198">
        <f>ROUND(I146*H146,2)</f>
        <v>0</v>
      </c>
      <c r="BL146" s="16" t="s">
        <v>141</v>
      </c>
      <c r="BM146" s="197" t="s">
        <v>173</v>
      </c>
    </row>
    <row r="147" s="1" customFormat="1">
      <c r="B147" s="35"/>
      <c r="D147" s="199" t="s">
        <v>143</v>
      </c>
      <c r="F147" s="200" t="s">
        <v>174</v>
      </c>
      <c r="I147" s="125"/>
      <c r="L147" s="35"/>
      <c r="M147" s="201"/>
      <c r="N147" s="71"/>
      <c r="O147" s="71"/>
      <c r="P147" s="71"/>
      <c r="Q147" s="71"/>
      <c r="R147" s="71"/>
      <c r="S147" s="71"/>
      <c r="T147" s="72"/>
      <c r="AT147" s="16" t="s">
        <v>143</v>
      </c>
      <c r="AU147" s="16" t="s">
        <v>85</v>
      </c>
    </row>
    <row r="148" s="12" customFormat="1">
      <c r="B148" s="203"/>
      <c r="D148" s="199" t="s">
        <v>147</v>
      </c>
      <c r="E148" s="204" t="s">
        <v>1</v>
      </c>
      <c r="F148" s="205" t="s">
        <v>99</v>
      </c>
      <c r="H148" s="206">
        <v>50</v>
      </c>
      <c r="I148" s="207"/>
      <c r="L148" s="203"/>
      <c r="M148" s="208"/>
      <c r="N148" s="209"/>
      <c r="O148" s="209"/>
      <c r="P148" s="209"/>
      <c r="Q148" s="209"/>
      <c r="R148" s="209"/>
      <c r="S148" s="209"/>
      <c r="T148" s="210"/>
      <c r="AT148" s="204" t="s">
        <v>147</v>
      </c>
      <c r="AU148" s="204" t="s">
        <v>85</v>
      </c>
      <c r="AV148" s="12" t="s">
        <v>85</v>
      </c>
      <c r="AW148" s="12" t="s">
        <v>34</v>
      </c>
      <c r="AX148" s="12" t="s">
        <v>83</v>
      </c>
      <c r="AY148" s="204" t="s">
        <v>134</v>
      </c>
    </row>
    <row r="149" s="1" customFormat="1" ht="16.5" customHeight="1">
      <c r="B149" s="185"/>
      <c r="C149" s="186" t="s">
        <v>175</v>
      </c>
      <c r="D149" s="186" t="s">
        <v>136</v>
      </c>
      <c r="E149" s="187" t="s">
        <v>176</v>
      </c>
      <c r="F149" s="188" t="s">
        <v>177</v>
      </c>
      <c r="G149" s="189" t="s">
        <v>139</v>
      </c>
      <c r="H149" s="190">
        <v>50</v>
      </c>
      <c r="I149" s="191"/>
      <c r="J149" s="192">
        <f>ROUND(I149*H149,2)</f>
        <v>0</v>
      </c>
      <c r="K149" s="188" t="s">
        <v>140</v>
      </c>
      <c r="L149" s="35"/>
      <c r="M149" s="193" t="s">
        <v>1</v>
      </c>
      <c r="N149" s="194" t="s">
        <v>43</v>
      </c>
      <c r="O149" s="71"/>
      <c r="P149" s="195">
        <f>O149*H149</f>
        <v>0</v>
      </c>
      <c r="Q149" s="195">
        <v>0.00079409999999999995</v>
      </c>
      <c r="R149" s="195">
        <f>Q149*H149</f>
        <v>0.039704999999999997</v>
      </c>
      <c r="S149" s="195">
        <v>0</v>
      </c>
      <c r="T149" s="196">
        <f>S149*H149</f>
        <v>0</v>
      </c>
      <c r="AR149" s="197" t="s">
        <v>141</v>
      </c>
      <c r="AT149" s="197" t="s">
        <v>136</v>
      </c>
      <c r="AU149" s="197" t="s">
        <v>85</v>
      </c>
      <c r="AY149" s="16" t="s">
        <v>134</v>
      </c>
      <c r="BE149" s="198">
        <f>IF(N149="základní",J149,0)</f>
        <v>0</v>
      </c>
      <c r="BF149" s="198">
        <f>IF(N149="snížená",J149,0)</f>
        <v>0</v>
      </c>
      <c r="BG149" s="198">
        <f>IF(N149="zákl. přenesená",J149,0)</f>
        <v>0</v>
      </c>
      <c r="BH149" s="198">
        <f>IF(N149="sníž. přenesená",J149,0)</f>
        <v>0</v>
      </c>
      <c r="BI149" s="198">
        <f>IF(N149="nulová",J149,0)</f>
        <v>0</v>
      </c>
      <c r="BJ149" s="16" t="s">
        <v>83</v>
      </c>
      <c r="BK149" s="198">
        <f>ROUND(I149*H149,2)</f>
        <v>0</v>
      </c>
      <c r="BL149" s="16" t="s">
        <v>141</v>
      </c>
      <c r="BM149" s="197" t="s">
        <v>178</v>
      </c>
    </row>
    <row r="150" s="1" customFormat="1">
      <c r="B150" s="35"/>
      <c r="D150" s="199" t="s">
        <v>143</v>
      </c>
      <c r="F150" s="200" t="s">
        <v>179</v>
      </c>
      <c r="I150" s="125"/>
      <c r="L150" s="35"/>
      <c r="M150" s="201"/>
      <c r="N150" s="71"/>
      <c r="O150" s="71"/>
      <c r="P150" s="71"/>
      <c r="Q150" s="71"/>
      <c r="R150" s="71"/>
      <c r="S150" s="71"/>
      <c r="T150" s="72"/>
      <c r="AT150" s="16" t="s">
        <v>143</v>
      </c>
      <c r="AU150" s="16" t="s">
        <v>85</v>
      </c>
    </row>
    <row r="151" s="1" customFormat="1">
      <c r="B151" s="35"/>
      <c r="D151" s="199" t="s">
        <v>145</v>
      </c>
      <c r="F151" s="202" t="s">
        <v>180</v>
      </c>
      <c r="I151" s="125"/>
      <c r="L151" s="35"/>
      <c r="M151" s="201"/>
      <c r="N151" s="71"/>
      <c r="O151" s="71"/>
      <c r="P151" s="71"/>
      <c r="Q151" s="71"/>
      <c r="R151" s="71"/>
      <c r="S151" s="71"/>
      <c r="T151" s="72"/>
      <c r="AT151" s="16" t="s">
        <v>145</v>
      </c>
      <c r="AU151" s="16" t="s">
        <v>85</v>
      </c>
    </row>
    <row r="152" s="12" customFormat="1">
      <c r="B152" s="203"/>
      <c r="D152" s="199" t="s">
        <v>147</v>
      </c>
      <c r="E152" s="204" t="s">
        <v>1</v>
      </c>
      <c r="F152" s="205" t="s">
        <v>99</v>
      </c>
      <c r="H152" s="206">
        <v>50</v>
      </c>
      <c r="I152" s="207"/>
      <c r="L152" s="203"/>
      <c r="M152" s="208"/>
      <c r="N152" s="209"/>
      <c r="O152" s="209"/>
      <c r="P152" s="209"/>
      <c r="Q152" s="209"/>
      <c r="R152" s="209"/>
      <c r="S152" s="209"/>
      <c r="T152" s="210"/>
      <c r="AT152" s="204" t="s">
        <v>147</v>
      </c>
      <c r="AU152" s="204" t="s">
        <v>85</v>
      </c>
      <c r="AV152" s="12" t="s">
        <v>85</v>
      </c>
      <c r="AW152" s="12" t="s">
        <v>34</v>
      </c>
      <c r="AX152" s="12" t="s">
        <v>83</v>
      </c>
      <c r="AY152" s="204" t="s">
        <v>134</v>
      </c>
    </row>
    <row r="153" s="1" customFormat="1" ht="24" customHeight="1">
      <c r="B153" s="185"/>
      <c r="C153" s="186" t="s">
        <v>181</v>
      </c>
      <c r="D153" s="186" t="s">
        <v>136</v>
      </c>
      <c r="E153" s="187" t="s">
        <v>182</v>
      </c>
      <c r="F153" s="188" t="s">
        <v>183</v>
      </c>
      <c r="G153" s="189" t="s">
        <v>139</v>
      </c>
      <c r="H153" s="190">
        <v>50</v>
      </c>
      <c r="I153" s="191"/>
      <c r="J153" s="192">
        <f>ROUND(I153*H153,2)</f>
        <v>0</v>
      </c>
      <c r="K153" s="188" t="s">
        <v>140</v>
      </c>
      <c r="L153" s="35"/>
      <c r="M153" s="193" t="s">
        <v>1</v>
      </c>
      <c r="N153" s="194" t="s">
        <v>43</v>
      </c>
      <c r="O153" s="71"/>
      <c r="P153" s="195">
        <f>O153*H153</f>
        <v>0</v>
      </c>
      <c r="Q153" s="195">
        <v>0</v>
      </c>
      <c r="R153" s="195">
        <f>Q153*H153</f>
        <v>0</v>
      </c>
      <c r="S153" s="195">
        <v>0</v>
      </c>
      <c r="T153" s="196">
        <f>S153*H153</f>
        <v>0</v>
      </c>
      <c r="AR153" s="197" t="s">
        <v>141</v>
      </c>
      <c r="AT153" s="197" t="s">
        <v>136</v>
      </c>
      <c r="AU153" s="197" t="s">
        <v>85</v>
      </c>
      <c r="AY153" s="16" t="s">
        <v>134</v>
      </c>
      <c r="BE153" s="198">
        <f>IF(N153="základní",J153,0)</f>
        <v>0</v>
      </c>
      <c r="BF153" s="198">
        <f>IF(N153="snížená",J153,0)</f>
        <v>0</v>
      </c>
      <c r="BG153" s="198">
        <f>IF(N153="zákl. přenesená",J153,0)</f>
        <v>0</v>
      </c>
      <c r="BH153" s="198">
        <f>IF(N153="sníž. přenesená",J153,0)</f>
        <v>0</v>
      </c>
      <c r="BI153" s="198">
        <f>IF(N153="nulová",J153,0)</f>
        <v>0</v>
      </c>
      <c r="BJ153" s="16" t="s">
        <v>83</v>
      </c>
      <c r="BK153" s="198">
        <f>ROUND(I153*H153,2)</f>
        <v>0</v>
      </c>
      <c r="BL153" s="16" t="s">
        <v>141</v>
      </c>
      <c r="BM153" s="197" t="s">
        <v>184</v>
      </c>
    </row>
    <row r="154" s="1" customFormat="1">
      <c r="B154" s="35"/>
      <c r="D154" s="199" t="s">
        <v>143</v>
      </c>
      <c r="F154" s="200" t="s">
        <v>185</v>
      </c>
      <c r="I154" s="125"/>
      <c r="L154" s="35"/>
      <c r="M154" s="201"/>
      <c r="N154" s="71"/>
      <c r="O154" s="71"/>
      <c r="P154" s="71"/>
      <c r="Q154" s="71"/>
      <c r="R154" s="71"/>
      <c r="S154" s="71"/>
      <c r="T154" s="72"/>
      <c r="AT154" s="16" t="s">
        <v>143</v>
      </c>
      <c r="AU154" s="16" t="s">
        <v>85</v>
      </c>
    </row>
    <row r="155" s="12" customFormat="1">
      <c r="B155" s="203"/>
      <c r="D155" s="199" t="s">
        <v>147</v>
      </c>
      <c r="E155" s="204" t="s">
        <v>1</v>
      </c>
      <c r="F155" s="205" t="s">
        <v>99</v>
      </c>
      <c r="H155" s="206">
        <v>50</v>
      </c>
      <c r="I155" s="207"/>
      <c r="L155" s="203"/>
      <c r="M155" s="208"/>
      <c r="N155" s="209"/>
      <c r="O155" s="209"/>
      <c r="P155" s="209"/>
      <c r="Q155" s="209"/>
      <c r="R155" s="209"/>
      <c r="S155" s="209"/>
      <c r="T155" s="210"/>
      <c r="AT155" s="204" t="s">
        <v>147</v>
      </c>
      <c r="AU155" s="204" t="s">
        <v>85</v>
      </c>
      <c r="AV155" s="12" t="s">
        <v>85</v>
      </c>
      <c r="AW155" s="12" t="s">
        <v>34</v>
      </c>
      <c r="AX155" s="12" t="s">
        <v>83</v>
      </c>
      <c r="AY155" s="204" t="s">
        <v>134</v>
      </c>
    </row>
    <row r="156" s="1" customFormat="1" ht="24" customHeight="1">
      <c r="B156" s="185"/>
      <c r="C156" s="186" t="s">
        <v>186</v>
      </c>
      <c r="D156" s="186" t="s">
        <v>136</v>
      </c>
      <c r="E156" s="187" t="s">
        <v>187</v>
      </c>
      <c r="F156" s="188" t="s">
        <v>188</v>
      </c>
      <c r="G156" s="189" t="s">
        <v>189</v>
      </c>
      <c r="H156" s="190">
        <v>511</v>
      </c>
      <c r="I156" s="191"/>
      <c r="J156" s="192">
        <f>ROUND(I156*H156,2)</f>
        <v>0</v>
      </c>
      <c r="K156" s="188" t="s">
        <v>140</v>
      </c>
      <c r="L156" s="35"/>
      <c r="M156" s="193" t="s">
        <v>1</v>
      </c>
      <c r="N156" s="194" t="s">
        <v>43</v>
      </c>
      <c r="O156" s="71"/>
      <c r="P156" s="195">
        <f>O156*H156</f>
        <v>0</v>
      </c>
      <c r="Q156" s="195">
        <v>0.000200712</v>
      </c>
      <c r="R156" s="195">
        <f>Q156*H156</f>
        <v>0.10256383199999999</v>
      </c>
      <c r="S156" s="195">
        <v>0</v>
      </c>
      <c r="T156" s="196">
        <f>S156*H156</f>
        <v>0</v>
      </c>
      <c r="AR156" s="197" t="s">
        <v>141</v>
      </c>
      <c r="AT156" s="197" t="s">
        <v>136</v>
      </c>
      <c r="AU156" s="197" t="s">
        <v>85</v>
      </c>
      <c r="AY156" s="16" t="s">
        <v>134</v>
      </c>
      <c r="BE156" s="198">
        <f>IF(N156="základní",J156,0)</f>
        <v>0</v>
      </c>
      <c r="BF156" s="198">
        <f>IF(N156="snížená",J156,0)</f>
        <v>0</v>
      </c>
      <c r="BG156" s="198">
        <f>IF(N156="zákl. přenesená",J156,0)</f>
        <v>0</v>
      </c>
      <c r="BH156" s="198">
        <f>IF(N156="sníž. přenesená",J156,0)</f>
        <v>0</v>
      </c>
      <c r="BI156" s="198">
        <f>IF(N156="nulová",J156,0)</f>
        <v>0</v>
      </c>
      <c r="BJ156" s="16" t="s">
        <v>83</v>
      </c>
      <c r="BK156" s="198">
        <f>ROUND(I156*H156,2)</f>
        <v>0</v>
      </c>
      <c r="BL156" s="16" t="s">
        <v>141</v>
      </c>
      <c r="BM156" s="197" t="s">
        <v>190</v>
      </c>
    </row>
    <row r="157" s="1" customFormat="1">
      <c r="B157" s="35"/>
      <c r="D157" s="199" t="s">
        <v>143</v>
      </c>
      <c r="F157" s="200" t="s">
        <v>191</v>
      </c>
      <c r="I157" s="125"/>
      <c r="L157" s="35"/>
      <c r="M157" s="201"/>
      <c r="N157" s="71"/>
      <c r="O157" s="71"/>
      <c r="P157" s="71"/>
      <c r="Q157" s="71"/>
      <c r="R157" s="71"/>
      <c r="S157" s="71"/>
      <c r="T157" s="72"/>
      <c r="AT157" s="16" t="s">
        <v>143</v>
      </c>
      <c r="AU157" s="16" t="s">
        <v>85</v>
      </c>
    </row>
    <row r="158" s="1" customFormat="1">
      <c r="B158" s="35"/>
      <c r="D158" s="199" t="s">
        <v>145</v>
      </c>
      <c r="F158" s="202" t="s">
        <v>192</v>
      </c>
      <c r="I158" s="125"/>
      <c r="L158" s="35"/>
      <c r="M158" s="201"/>
      <c r="N158" s="71"/>
      <c r="O158" s="71"/>
      <c r="P158" s="71"/>
      <c r="Q158" s="71"/>
      <c r="R158" s="71"/>
      <c r="S158" s="71"/>
      <c r="T158" s="72"/>
      <c r="AT158" s="16" t="s">
        <v>145</v>
      </c>
      <c r="AU158" s="16" t="s">
        <v>85</v>
      </c>
    </row>
    <row r="159" s="12" customFormat="1">
      <c r="B159" s="203"/>
      <c r="D159" s="199" t="s">
        <v>147</v>
      </c>
      <c r="E159" s="204" t="s">
        <v>1</v>
      </c>
      <c r="F159" s="205" t="s">
        <v>193</v>
      </c>
      <c r="H159" s="206">
        <v>511</v>
      </c>
      <c r="I159" s="207"/>
      <c r="L159" s="203"/>
      <c r="M159" s="208"/>
      <c r="N159" s="209"/>
      <c r="O159" s="209"/>
      <c r="P159" s="209"/>
      <c r="Q159" s="209"/>
      <c r="R159" s="209"/>
      <c r="S159" s="209"/>
      <c r="T159" s="210"/>
      <c r="AT159" s="204" t="s">
        <v>147</v>
      </c>
      <c r="AU159" s="204" t="s">
        <v>85</v>
      </c>
      <c r="AV159" s="12" t="s">
        <v>85</v>
      </c>
      <c r="AW159" s="12" t="s">
        <v>34</v>
      </c>
      <c r="AX159" s="12" t="s">
        <v>83</v>
      </c>
      <c r="AY159" s="204" t="s">
        <v>134</v>
      </c>
    </row>
    <row r="160" s="1" customFormat="1" ht="24" customHeight="1">
      <c r="B160" s="185"/>
      <c r="C160" s="186" t="s">
        <v>194</v>
      </c>
      <c r="D160" s="186" t="s">
        <v>136</v>
      </c>
      <c r="E160" s="187" t="s">
        <v>195</v>
      </c>
      <c r="F160" s="188" t="s">
        <v>196</v>
      </c>
      <c r="G160" s="189" t="s">
        <v>139</v>
      </c>
      <c r="H160" s="190">
        <v>1493.75</v>
      </c>
      <c r="I160" s="191"/>
      <c r="J160" s="192">
        <f>ROUND(I160*H160,2)</f>
        <v>0</v>
      </c>
      <c r="K160" s="188" t="s">
        <v>140</v>
      </c>
      <c r="L160" s="35"/>
      <c r="M160" s="193" t="s">
        <v>1</v>
      </c>
      <c r="N160" s="194" t="s">
        <v>43</v>
      </c>
      <c r="O160" s="71"/>
      <c r="P160" s="195">
        <f>O160*H160</f>
        <v>0</v>
      </c>
      <c r="Q160" s="195">
        <v>0</v>
      </c>
      <c r="R160" s="195">
        <f>Q160*H160</f>
        <v>0</v>
      </c>
      <c r="S160" s="195">
        <v>0</v>
      </c>
      <c r="T160" s="196">
        <f>S160*H160</f>
        <v>0</v>
      </c>
      <c r="AR160" s="197" t="s">
        <v>141</v>
      </c>
      <c r="AT160" s="197" t="s">
        <v>136</v>
      </c>
      <c r="AU160" s="197" t="s">
        <v>85</v>
      </c>
      <c r="AY160" s="16" t="s">
        <v>134</v>
      </c>
      <c r="BE160" s="198">
        <f>IF(N160="základní",J160,0)</f>
        <v>0</v>
      </c>
      <c r="BF160" s="198">
        <f>IF(N160="snížená",J160,0)</f>
        <v>0</v>
      </c>
      <c r="BG160" s="198">
        <f>IF(N160="zákl. přenesená",J160,0)</f>
        <v>0</v>
      </c>
      <c r="BH160" s="198">
        <f>IF(N160="sníž. přenesená",J160,0)</f>
        <v>0</v>
      </c>
      <c r="BI160" s="198">
        <f>IF(N160="nulová",J160,0)</f>
        <v>0</v>
      </c>
      <c r="BJ160" s="16" t="s">
        <v>83</v>
      </c>
      <c r="BK160" s="198">
        <f>ROUND(I160*H160,2)</f>
        <v>0</v>
      </c>
      <c r="BL160" s="16" t="s">
        <v>141</v>
      </c>
      <c r="BM160" s="197" t="s">
        <v>197</v>
      </c>
    </row>
    <row r="161" s="1" customFormat="1">
      <c r="B161" s="35"/>
      <c r="D161" s="199" t="s">
        <v>143</v>
      </c>
      <c r="F161" s="200" t="s">
        <v>198</v>
      </c>
      <c r="I161" s="125"/>
      <c r="L161" s="35"/>
      <c r="M161" s="201"/>
      <c r="N161" s="71"/>
      <c r="O161" s="71"/>
      <c r="P161" s="71"/>
      <c r="Q161" s="71"/>
      <c r="R161" s="71"/>
      <c r="S161" s="71"/>
      <c r="T161" s="72"/>
      <c r="AT161" s="16" t="s">
        <v>143</v>
      </c>
      <c r="AU161" s="16" t="s">
        <v>85</v>
      </c>
    </row>
    <row r="162" s="1" customFormat="1">
      <c r="B162" s="35"/>
      <c r="D162" s="199" t="s">
        <v>145</v>
      </c>
      <c r="F162" s="202" t="s">
        <v>199</v>
      </c>
      <c r="I162" s="125"/>
      <c r="L162" s="35"/>
      <c r="M162" s="201"/>
      <c r="N162" s="71"/>
      <c r="O162" s="71"/>
      <c r="P162" s="71"/>
      <c r="Q162" s="71"/>
      <c r="R162" s="71"/>
      <c r="S162" s="71"/>
      <c r="T162" s="72"/>
      <c r="AT162" s="16" t="s">
        <v>145</v>
      </c>
      <c r="AU162" s="16" t="s">
        <v>85</v>
      </c>
    </row>
    <row r="163" s="12" customFormat="1">
      <c r="B163" s="203"/>
      <c r="D163" s="199" t="s">
        <v>147</v>
      </c>
      <c r="E163" s="204" t="s">
        <v>1</v>
      </c>
      <c r="F163" s="205" t="s">
        <v>200</v>
      </c>
      <c r="H163" s="206">
        <v>405</v>
      </c>
      <c r="I163" s="207"/>
      <c r="L163" s="203"/>
      <c r="M163" s="208"/>
      <c r="N163" s="209"/>
      <c r="O163" s="209"/>
      <c r="P163" s="209"/>
      <c r="Q163" s="209"/>
      <c r="R163" s="209"/>
      <c r="S163" s="209"/>
      <c r="T163" s="210"/>
      <c r="AT163" s="204" t="s">
        <v>147</v>
      </c>
      <c r="AU163" s="204" t="s">
        <v>85</v>
      </c>
      <c r="AV163" s="12" t="s">
        <v>85</v>
      </c>
      <c r="AW163" s="12" t="s">
        <v>34</v>
      </c>
      <c r="AX163" s="12" t="s">
        <v>78</v>
      </c>
      <c r="AY163" s="204" t="s">
        <v>134</v>
      </c>
    </row>
    <row r="164" s="12" customFormat="1">
      <c r="B164" s="203"/>
      <c r="D164" s="199" t="s">
        <v>147</v>
      </c>
      <c r="E164" s="204" t="s">
        <v>1</v>
      </c>
      <c r="F164" s="205" t="s">
        <v>201</v>
      </c>
      <c r="H164" s="206">
        <v>161.25</v>
      </c>
      <c r="I164" s="207"/>
      <c r="L164" s="203"/>
      <c r="M164" s="208"/>
      <c r="N164" s="209"/>
      <c r="O164" s="209"/>
      <c r="P164" s="209"/>
      <c r="Q164" s="209"/>
      <c r="R164" s="209"/>
      <c r="S164" s="209"/>
      <c r="T164" s="210"/>
      <c r="AT164" s="204" t="s">
        <v>147</v>
      </c>
      <c r="AU164" s="204" t="s">
        <v>85</v>
      </c>
      <c r="AV164" s="12" t="s">
        <v>85</v>
      </c>
      <c r="AW164" s="12" t="s">
        <v>34</v>
      </c>
      <c r="AX164" s="12" t="s">
        <v>78</v>
      </c>
      <c r="AY164" s="204" t="s">
        <v>134</v>
      </c>
    </row>
    <row r="165" s="12" customFormat="1">
      <c r="B165" s="203"/>
      <c r="D165" s="199" t="s">
        <v>147</v>
      </c>
      <c r="E165" s="204" t="s">
        <v>1</v>
      </c>
      <c r="F165" s="205" t="s">
        <v>202</v>
      </c>
      <c r="H165" s="206">
        <v>927.5</v>
      </c>
      <c r="I165" s="207"/>
      <c r="L165" s="203"/>
      <c r="M165" s="208"/>
      <c r="N165" s="209"/>
      <c r="O165" s="209"/>
      <c r="P165" s="209"/>
      <c r="Q165" s="209"/>
      <c r="R165" s="209"/>
      <c r="S165" s="209"/>
      <c r="T165" s="210"/>
      <c r="AT165" s="204" t="s">
        <v>147</v>
      </c>
      <c r="AU165" s="204" t="s">
        <v>85</v>
      </c>
      <c r="AV165" s="12" t="s">
        <v>85</v>
      </c>
      <c r="AW165" s="12" t="s">
        <v>34</v>
      </c>
      <c r="AX165" s="12" t="s">
        <v>78</v>
      </c>
      <c r="AY165" s="204" t="s">
        <v>134</v>
      </c>
    </row>
    <row r="166" s="13" customFormat="1">
      <c r="B166" s="211"/>
      <c r="D166" s="199" t="s">
        <v>147</v>
      </c>
      <c r="E166" s="212" t="s">
        <v>101</v>
      </c>
      <c r="F166" s="213" t="s">
        <v>149</v>
      </c>
      <c r="H166" s="214">
        <v>1493.75</v>
      </c>
      <c r="I166" s="215"/>
      <c r="L166" s="211"/>
      <c r="M166" s="216"/>
      <c r="N166" s="217"/>
      <c r="O166" s="217"/>
      <c r="P166" s="217"/>
      <c r="Q166" s="217"/>
      <c r="R166" s="217"/>
      <c r="S166" s="217"/>
      <c r="T166" s="218"/>
      <c r="AT166" s="212" t="s">
        <v>147</v>
      </c>
      <c r="AU166" s="212" t="s">
        <v>85</v>
      </c>
      <c r="AV166" s="13" t="s">
        <v>141</v>
      </c>
      <c r="AW166" s="13" t="s">
        <v>34</v>
      </c>
      <c r="AX166" s="13" t="s">
        <v>83</v>
      </c>
      <c r="AY166" s="212" t="s">
        <v>134</v>
      </c>
    </row>
    <row r="167" s="1" customFormat="1" ht="16.5" customHeight="1">
      <c r="B167" s="185"/>
      <c r="C167" s="219" t="s">
        <v>203</v>
      </c>
      <c r="D167" s="219" t="s">
        <v>204</v>
      </c>
      <c r="E167" s="220" t="s">
        <v>205</v>
      </c>
      <c r="F167" s="221" t="s">
        <v>206</v>
      </c>
      <c r="G167" s="222" t="s">
        <v>207</v>
      </c>
      <c r="H167" s="223">
        <v>135.184</v>
      </c>
      <c r="I167" s="224"/>
      <c r="J167" s="225">
        <f>ROUND(I167*H167,2)</f>
        <v>0</v>
      </c>
      <c r="K167" s="221" t="s">
        <v>1</v>
      </c>
      <c r="L167" s="226"/>
      <c r="M167" s="227" t="s">
        <v>1</v>
      </c>
      <c r="N167" s="228" t="s">
        <v>43</v>
      </c>
      <c r="O167" s="71"/>
      <c r="P167" s="195">
        <f>O167*H167</f>
        <v>0</v>
      </c>
      <c r="Q167" s="195">
        <v>1</v>
      </c>
      <c r="R167" s="195">
        <f>Q167*H167</f>
        <v>135.184</v>
      </c>
      <c r="S167" s="195">
        <v>0</v>
      </c>
      <c r="T167" s="196">
        <f>S167*H167</f>
        <v>0</v>
      </c>
      <c r="AR167" s="197" t="s">
        <v>186</v>
      </c>
      <c r="AT167" s="197" t="s">
        <v>204</v>
      </c>
      <c r="AU167" s="197" t="s">
        <v>85</v>
      </c>
      <c r="AY167" s="16" t="s">
        <v>134</v>
      </c>
      <c r="BE167" s="198">
        <f>IF(N167="základní",J167,0)</f>
        <v>0</v>
      </c>
      <c r="BF167" s="198">
        <f>IF(N167="snížená",J167,0)</f>
        <v>0</v>
      </c>
      <c r="BG167" s="198">
        <f>IF(N167="zákl. přenesená",J167,0)</f>
        <v>0</v>
      </c>
      <c r="BH167" s="198">
        <f>IF(N167="sníž. přenesená",J167,0)</f>
        <v>0</v>
      </c>
      <c r="BI167" s="198">
        <f>IF(N167="nulová",J167,0)</f>
        <v>0</v>
      </c>
      <c r="BJ167" s="16" t="s">
        <v>83</v>
      </c>
      <c r="BK167" s="198">
        <f>ROUND(I167*H167,2)</f>
        <v>0</v>
      </c>
      <c r="BL167" s="16" t="s">
        <v>141</v>
      </c>
      <c r="BM167" s="197" t="s">
        <v>208</v>
      </c>
    </row>
    <row r="168" s="1" customFormat="1">
      <c r="B168" s="35"/>
      <c r="D168" s="199" t="s">
        <v>143</v>
      </c>
      <c r="F168" s="200" t="s">
        <v>209</v>
      </c>
      <c r="I168" s="125"/>
      <c r="L168" s="35"/>
      <c r="M168" s="201"/>
      <c r="N168" s="71"/>
      <c r="O168" s="71"/>
      <c r="P168" s="71"/>
      <c r="Q168" s="71"/>
      <c r="R168" s="71"/>
      <c r="S168" s="71"/>
      <c r="T168" s="72"/>
      <c r="AT168" s="16" t="s">
        <v>143</v>
      </c>
      <c r="AU168" s="16" t="s">
        <v>85</v>
      </c>
    </row>
    <row r="169" s="1" customFormat="1">
      <c r="B169" s="35"/>
      <c r="D169" s="199" t="s">
        <v>210</v>
      </c>
      <c r="F169" s="202" t="s">
        <v>211</v>
      </c>
      <c r="I169" s="125"/>
      <c r="L169" s="35"/>
      <c r="M169" s="201"/>
      <c r="N169" s="71"/>
      <c r="O169" s="71"/>
      <c r="P169" s="71"/>
      <c r="Q169" s="71"/>
      <c r="R169" s="71"/>
      <c r="S169" s="71"/>
      <c r="T169" s="72"/>
      <c r="AT169" s="16" t="s">
        <v>210</v>
      </c>
      <c r="AU169" s="16" t="s">
        <v>85</v>
      </c>
    </row>
    <row r="170" s="12" customFormat="1">
      <c r="B170" s="203"/>
      <c r="D170" s="199" t="s">
        <v>147</v>
      </c>
      <c r="E170" s="204" t="s">
        <v>1</v>
      </c>
      <c r="F170" s="205" t="s">
        <v>212</v>
      </c>
      <c r="H170" s="206">
        <v>135.184</v>
      </c>
      <c r="I170" s="207"/>
      <c r="L170" s="203"/>
      <c r="M170" s="208"/>
      <c r="N170" s="209"/>
      <c r="O170" s="209"/>
      <c r="P170" s="209"/>
      <c r="Q170" s="209"/>
      <c r="R170" s="209"/>
      <c r="S170" s="209"/>
      <c r="T170" s="210"/>
      <c r="AT170" s="204" t="s">
        <v>147</v>
      </c>
      <c r="AU170" s="204" t="s">
        <v>85</v>
      </c>
      <c r="AV170" s="12" t="s">
        <v>85</v>
      </c>
      <c r="AW170" s="12" t="s">
        <v>34</v>
      </c>
      <c r="AX170" s="12" t="s">
        <v>83</v>
      </c>
      <c r="AY170" s="204" t="s">
        <v>134</v>
      </c>
    </row>
    <row r="171" s="1" customFormat="1" ht="24" customHeight="1">
      <c r="B171" s="185"/>
      <c r="C171" s="186" t="s">
        <v>213</v>
      </c>
      <c r="D171" s="186" t="s">
        <v>136</v>
      </c>
      <c r="E171" s="187" t="s">
        <v>214</v>
      </c>
      <c r="F171" s="188" t="s">
        <v>215</v>
      </c>
      <c r="G171" s="189" t="s">
        <v>152</v>
      </c>
      <c r="H171" s="190">
        <v>190.00200000000001</v>
      </c>
      <c r="I171" s="191"/>
      <c r="J171" s="192">
        <f>ROUND(I171*H171,2)</f>
        <v>0</v>
      </c>
      <c r="K171" s="188" t="s">
        <v>140</v>
      </c>
      <c r="L171" s="35"/>
      <c r="M171" s="193" t="s">
        <v>1</v>
      </c>
      <c r="N171" s="194" t="s">
        <v>43</v>
      </c>
      <c r="O171" s="71"/>
      <c r="P171" s="195">
        <f>O171*H171</f>
        <v>0</v>
      </c>
      <c r="Q171" s="195">
        <v>0</v>
      </c>
      <c r="R171" s="195">
        <f>Q171*H171</f>
        <v>0</v>
      </c>
      <c r="S171" s="195">
        <v>0</v>
      </c>
      <c r="T171" s="196">
        <f>S171*H171</f>
        <v>0</v>
      </c>
      <c r="AR171" s="197" t="s">
        <v>141</v>
      </c>
      <c r="AT171" s="197" t="s">
        <v>136</v>
      </c>
      <c r="AU171" s="197" t="s">
        <v>85</v>
      </c>
      <c r="AY171" s="16" t="s">
        <v>134</v>
      </c>
      <c r="BE171" s="198">
        <f>IF(N171="základní",J171,0)</f>
        <v>0</v>
      </c>
      <c r="BF171" s="198">
        <f>IF(N171="snížená",J171,0)</f>
        <v>0</v>
      </c>
      <c r="BG171" s="198">
        <f>IF(N171="zákl. přenesená",J171,0)</f>
        <v>0</v>
      </c>
      <c r="BH171" s="198">
        <f>IF(N171="sníž. přenesená",J171,0)</f>
        <v>0</v>
      </c>
      <c r="BI171" s="198">
        <f>IF(N171="nulová",J171,0)</f>
        <v>0</v>
      </c>
      <c r="BJ171" s="16" t="s">
        <v>83</v>
      </c>
      <c r="BK171" s="198">
        <f>ROUND(I171*H171,2)</f>
        <v>0</v>
      </c>
      <c r="BL171" s="16" t="s">
        <v>141</v>
      </c>
      <c r="BM171" s="197" t="s">
        <v>216</v>
      </c>
    </row>
    <row r="172" s="1" customFormat="1">
      <c r="B172" s="35"/>
      <c r="D172" s="199" t="s">
        <v>143</v>
      </c>
      <c r="F172" s="200" t="s">
        <v>217</v>
      </c>
      <c r="I172" s="125"/>
      <c r="L172" s="35"/>
      <c r="M172" s="201"/>
      <c r="N172" s="71"/>
      <c r="O172" s="71"/>
      <c r="P172" s="71"/>
      <c r="Q172" s="71"/>
      <c r="R172" s="71"/>
      <c r="S172" s="71"/>
      <c r="T172" s="72"/>
      <c r="AT172" s="16" t="s">
        <v>143</v>
      </c>
      <c r="AU172" s="16" t="s">
        <v>85</v>
      </c>
    </row>
    <row r="173" s="1" customFormat="1">
      <c r="B173" s="35"/>
      <c r="D173" s="199" t="s">
        <v>145</v>
      </c>
      <c r="F173" s="202" t="s">
        <v>218</v>
      </c>
      <c r="I173" s="125"/>
      <c r="L173" s="35"/>
      <c r="M173" s="201"/>
      <c r="N173" s="71"/>
      <c r="O173" s="71"/>
      <c r="P173" s="71"/>
      <c r="Q173" s="71"/>
      <c r="R173" s="71"/>
      <c r="S173" s="71"/>
      <c r="T173" s="72"/>
      <c r="AT173" s="16" t="s">
        <v>145</v>
      </c>
      <c r="AU173" s="16" t="s">
        <v>85</v>
      </c>
    </row>
    <row r="174" s="12" customFormat="1">
      <c r="B174" s="203"/>
      <c r="D174" s="199" t="s">
        <v>147</v>
      </c>
      <c r="E174" s="204" t="s">
        <v>1</v>
      </c>
      <c r="F174" s="205" t="s">
        <v>219</v>
      </c>
      <c r="H174" s="206">
        <v>190.00200000000001</v>
      </c>
      <c r="I174" s="207"/>
      <c r="L174" s="203"/>
      <c r="M174" s="208"/>
      <c r="N174" s="209"/>
      <c r="O174" s="209"/>
      <c r="P174" s="209"/>
      <c r="Q174" s="209"/>
      <c r="R174" s="209"/>
      <c r="S174" s="209"/>
      <c r="T174" s="210"/>
      <c r="AT174" s="204" t="s">
        <v>147</v>
      </c>
      <c r="AU174" s="204" t="s">
        <v>85</v>
      </c>
      <c r="AV174" s="12" t="s">
        <v>85</v>
      </c>
      <c r="AW174" s="12" t="s">
        <v>34</v>
      </c>
      <c r="AX174" s="12" t="s">
        <v>83</v>
      </c>
      <c r="AY174" s="204" t="s">
        <v>134</v>
      </c>
    </row>
    <row r="175" s="1" customFormat="1" ht="16.5" customHeight="1">
      <c r="B175" s="185"/>
      <c r="C175" s="186" t="s">
        <v>220</v>
      </c>
      <c r="D175" s="186" t="s">
        <v>136</v>
      </c>
      <c r="E175" s="187" t="s">
        <v>221</v>
      </c>
      <c r="F175" s="188" t="s">
        <v>222</v>
      </c>
      <c r="G175" s="189" t="s">
        <v>152</v>
      </c>
      <c r="H175" s="190">
        <v>95.001000000000005</v>
      </c>
      <c r="I175" s="191"/>
      <c r="J175" s="192">
        <f>ROUND(I175*H175,2)</f>
        <v>0</v>
      </c>
      <c r="K175" s="188" t="s">
        <v>140</v>
      </c>
      <c r="L175" s="35"/>
      <c r="M175" s="193" t="s">
        <v>1</v>
      </c>
      <c r="N175" s="194" t="s">
        <v>43</v>
      </c>
      <c r="O175" s="71"/>
      <c r="P175" s="195">
        <f>O175*H175</f>
        <v>0</v>
      </c>
      <c r="Q175" s="195">
        <v>0</v>
      </c>
      <c r="R175" s="195">
        <f>Q175*H175</f>
        <v>0</v>
      </c>
      <c r="S175" s="195">
        <v>0</v>
      </c>
      <c r="T175" s="196">
        <f>S175*H175</f>
        <v>0</v>
      </c>
      <c r="AR175" s="197" t="s">
        <v>141</v>
      </c>
      <c r="AT175" s="197" t="s">
        <v>136</v>
      </c>
      <c r="AU175" s="197" t="s">
        <v>85</v>
      </c>
      <c r="AY175" s="16" t="s">
        <v>134</v>
      </c>
      <c r="BE175" s="198">
        <f>IF(N175="základní",J175,0)</f>
        <v>0</v>
      </c>
      <c r="BF175" s="198">
        <f>IF(N175="snížená",J175,0)</f>
        <v>0</v>
      </c>
      <c r="BG175" s="198">
        <f>IF(N175="zákl. přenesená",J175,0)</f>
        <v>0</v>
      </c>
      <c r="BH175" s="198">
        <f>IF(N175="sníž. přenesená",J175,0)</f>
        <v>0</v>
      </c>
      <c r="BI175" s="198">
        <f>IF(N175="nulová",J175,0)</f>
        <v>0</v>
      </c>
      <c r="BJ175" s="16" t="s">
        <v>83</v>
      </c>
      <c r="BK175" s="198">
        <f>ROUND(I175*H175,2)</f>
        <v>0</v>
      </c>
      <c r="BL175" s="16" t="s">
        <v>141</v>
      </c>
      <c r="BM175" s="197" t="s">
        <v>223</v>
      </c>
    </row>
    <row r="176" s="1" customFormat="1">
      <c r="B176" s="35"/>
      <c r="D176" s="199" t="s">
        <v>143</v>
      </c>
      <c r="F176" s="200" t="s">
        <v>224</v>
      </c>
      <c r="I176" s="125"/>
      <c r="L176" s="35"/>
      <c r="M176" s="201"/>
      <c r="N176" s="71"/>
      <c r="O176" s="71"/>
      <c r="P176" s="71"/>
      <c r="Q176" s="71"/>
      <c r="R176" s="71"/>
      <c r="S176" s="71"/>
      <c r="T176" s="72"/>
      <c r="AT176" s="16" t="s">
        <v>143</v>
      </c>
      <c r="AU176" s="16" t="s">
        <v>85</v>
      </c>
    </row>
    <row r="177" s="1" customFormat="1">
      <c r="B177" s="35"/>
      <c r="D177" s="199" t="s">
        <v>145</v>
      </c>
      <c r="F177" s="202" t="s">
        <v>225</v>
      </c>
      <c r="I177" s="125"/>
      <c r="L177" s="35"/>
      <c r="M177" s="201"/>
      <c r="N177" s="71"/>
      <c r="O177" s="71"/>
      <c r="P177" s="71"/>
      <c r="Q177" s="71"/>
      <c r="R177" s="71"/>
      <c r="S177" s="71"/>
      <c r="T177" s="72"/>
      <c r="AT177" s="16" t="s">
        <v>145</v>
      </c>
      <c r="AU177" s="16" t="s">
        <v>85</v>
      </c>
    </row>
    <row r="178" s="12" customFormat="1">
      <c r="B178" s="203"/>
      <c r="D178" s="199" t="s">
        <v>147</v>
      </c>
      <c r="E178" s="204" t="s">
        <v>1</v>
      </c>
      <c r="F178" s="205" t="s">
        <v>226</v>
      </c>
      <c r="H178" s="206">
        <v>95.001000000000005</v>
      </c>
      <c r="I178" s="207"/>
      <c r="L178" s="203"/>
      <c r="M178" s="208"/>
      <c r="N178" s="209"/>
      <c r="O178" s="209"/>
      <c r="P178" s="209"/>
      <c r="Q178" s="209"/>
      <c r="R178" s="209"/>
      <c r="S178" s="209"/>
      <c r="T178" s="210"/>
      <c r="AT178" s="204" t="s">
        <v>147</v>
      </c>
      <c r="AU178" s="204" t="s">
        <v>85</v>
      </c>
      <c r="AV178" s="12" t="s">
        <v>85</v>
      </c>
      <c r="AW178" s="12" t="s">
        <v>34</v>
      </c>
      <c r="AX178" s="12" t="s">
        <v>83</v>
      </c>
      <c r="AY178" s="204" t="s">
        <v>134</v>
      </c>
    </row>
    <row r="179" s="1" customFormat="1" ht="24" customHeight="1">
      <c r="B179" s="185"/>
      <c r="C179" s="186" t="s">
        <v>227</v>
      </c>
      <c r="D179" s="186" t="s">
        <v>136</v>
      </c>
      <c r="E179" s="187" t="s">
        <v>228</v>
      </c>
      <c r="F179" s="188" t="s">
        <v>229</v>
      </c>
      <c r="G179" s="189" t="s">
        <v>152</v>
      </c>
      <c r="H179" s="190">
        <v>365.00099999999998</v>
      </c>
      <c r="I179" s="191"/>
      <c r="J179" s="192">
        <f>ROUND(I179*H179,2)</f>
        <v>0</v>
      </c>
      <c r="K179" s="188" t="s">
        <v>140</v>
      </c>
      <c r="L179" s="35"/>
      <c r="M179" s="193" t="s">
        <v>1</v>
      </c>
      <c r="N179" s="194" t="s">
        <v>43</v>
      </c>
      <c r="O179" s="71"/>
      <c r="P179" s="195">
        <f>O179*H179</f>
        <v>0</v>
      </c>
      <c r="Q179" s="195">
        <v>0</v>
      </c>
      <c r="R179" s="195">
        <f>Q179*H179</f>
        <v>0</v>
      </c>
      <c r="S179" s="195">
        <v>0</v>
      </c>
      <c r="T179" s="196">
        <f>S179*H179</f>
        <v>0</v>
      </c>
      <c r="AR179" s="197" t="s">
        <v>141</v>
      </c>
      <c r="AT179" s="197" t="s">
        <v>136</v>
      </c>
      <c r="AU179" s="197" t="s">
        <v>85</v>
      </c>
      <c r="AY179" s="16" t="s">
        <v>134</v>
      </c>
      <c r="BE179" s="198">
        <f>IF(N179="základní",J179,0)</f>
        <v>0</v>
      </c>
      <c r="BF179" s="198">
        <f>IF(N179="snížená",J179,0)</f>
        <v>0</v>
      </c>
      <c r="BG179" s="198">
        <f>IF(N179="zákl. přenesená",J179,0)</f>
        <v>0</v>
      </c>
      <c r="BH179" s="198">
        <f>IF(N179="sníž. přenesená",J179,0)</f>
        <v>0</v>
      </c>
      <c r="BI179" s="198">
        <f>IF(N179="nulová",J179,0)</f>
        <v>0</v>
      </c>
      <c r="BJ179" s="16" t="s">
        <v>83</v>
      </c>
      <c r="BK179" s="198">
        <f>ROUND(I179*H179,2)</f>
        <v>0</v>
      </c>
      <c r="BL179" s="16" t="s">
        <v>141</v>
      </c>
      <c r="BM179" s="197" t="s">
        <v>230</v>
      </c>
    </row>
    <row r="180" s="1" customFormat="1">
      <c r="B180" s="35"/>
      <c r="D180" s="199" t="s">
        <v>143</v>
      </c>
      <c r="F180" s="200" t="s">
        <v>231</v>
      </c>
      <c r="I180" s="125"/>
      <c r="L180" s="35"/>
      <c r="M180" s="201"/>
      <c r="N180" s="71"/>
      <c r="O180" s="71"/>
      <c r="P180" s="71"/>
      <c r="Q180" s="71"/>
      <c r="R180" s="71"/>
      <c r="S180" s="71"/>
      <c r="T180" s="72"/>
      <c r="AT180" s="16" t="s">
        <v>143</v>
      </c>
      <c r="AU180" s="16" t="s">
        <v>85</v>
      </c>
    </row>
    <row r="181" s="1" customFormat="1">
      <c r="B181" s="35"/>
      <c r="D181" s="199" t="s">
        <v>145</v>
      </c>
      <c r="F181" s="229" t="s">
        <v>232</v>
      </c>
      <c r="I181" s="125"/>
      <c r="L181" s="35"/>
      <c r="M181" s="201"/>
      <c r="N181" s="71"/>
      <c r="O181" s="71"/>
      <c r="P181" s="71"/>
      <c r="Q181" s="71"/>
      <c r="R181" s="71"/>
      <c r="S181" s="71"/>
      <c r="T181" s="72"/>
      <c r="AT181" s="16" t="s">
        <v>145</v>
      </c>
      <c r="AU181" s="16" t="s">
        <v>85</v>
      </c>
    </row>
    <row r="182" s="12" customFormat="1">
      <c r="B182" s="203"/>
      <c r="D182" s="199" t="s">
        <v>147</v>
      </c>
      <c r="E182" s="204" t="s">
        <v>1</v>
      </c>
      <c r="F182" s="205" t="s">
        <v>233</v>
      </c>
      <c r="H182" s="206">
        <v>95.001000000000005</v>
      </c>
      <c r="I182" s="207"/>
      <c r="L182" s="203"/>
      <c r="M182" s="208"/>
      <c r="N182" s="209"/>
      <c r="O182" s="209"/>
      <c r="P182" s="209"/>
      <c r="Q182" s="209"/>
      <c r="R182" s="209"/>
      <c r="S182" s="209"/>
      <c r="T182" s="210"/>
      <c r="AT182" s="204" t="s">
        <v>147</v>
      </c>
      <c r="AU182" s="204" t="s">
        <v>85</v>
      </c>
      <c r="AV182" s="12" t="s">
        <v>85</v>
      </c>
      <c r="AW182" s="12" t="s">
        <v>34</v>
      </c>
      <c r="AX182" s="12" t="s">
        <v>78</v>
      </c>
      <c r="AY182" s="204" t="s">
        <v>134</v>
      </c>
    </row>
    <row r="183" s="12" customFormat="1">
      <c r="B183" s="203"/>
      <c r="D183" s="199" t="s">
        <v>147</v>
      </c>
      <c r="E183" s="204" t="s">
        <v>105</v>
      </c>
      <c r="F183" s="205" t="s">
        <v>234</v>
      </c>
      <c r="H183" s="206">
        <v>270</v>
      </c>
      <c r="I183" s="207"/>
      <c r="L183" s="203"/>
      <c r="M183" s="208"/>
      <c r="N183" s="209"/>
      <c r="O183" s="209"/>
      <c r="P183" s="209"/>
      <c r="Q183" s="209"/>
      <c r="R183" s="209"/>
      <c r="S183" s="209"/>
      <c r="T183" s="210"/>
      <c r="AT183" s="204" t="s">
        <v>147</v>
      </c>
      <c r="AU183" s="204" t="s">
        <v>85</v>
      </c>
      <c r="AV183" s="12" t="s">
        <v>85</v>
      </c>
      <c r="AW183" s="12" t="s">
        <v>34</v>
      </c>
      <c r="AX183" s="12" t="s">
        <v>78</v>
      </c>
      <c r="AY183" s="204" t="s">
        <v>134</v>
      </c>
    </row>
    <row r="184" s="13" customFormat="1">
      <c r="B184" s="211"/>
      <c r="D184" s="199" t="s">
        <v>147</v>
      </c>
      <c r="E184" s="212" t="s">
        <v>1</v>
      </c>
      <c r="F184" s="213" t="s">
        <v>149</v>
      </c>
      <c r="H184" s="214">
        <v>365.00099999999998</v>
      </c>
      <c r="I184" s="215"/>
      <c r="L184" s="211"/>
      <c r="M184" s="216"/>
      <c r="N184" s="217"/>
      <c r="O184" s="217"/>
      <c r="P184" s="217"/>
      <c r="Q184" s="217"/>
      <c r="R184" s="217"/>
      <c r="S184" s="217"/>
      <c r="T184" s="218"/>
      <c r="AT184" s="212" t="s">
        <v>147</v>
      </c>
      <c r="AU184" s="212" t="s">
        <v>85</v>
      </c>
      <c r="AV184" s="13" t="s">
        <v>141</v>
      </c>
      <c r="AW184" s="13" t="s">
        <v>34</v>
      </c>
      <c r="AX184" s="13" t="s">
        <v>83</v>
      </c>
      <c r="AY184" s="212" t="s">
        <v>134</v>
      </c>
    </row>
    <row r="185" s="1" customFormat="1" ht="16.5" customHeight="1">
      <c r="B185" s="185"/>
      <c r="C185" s="186" t="s">
        <v>235</v>
      </c>
      <c r="D185" s="186" t="s">
        <v>136</v>
      </c>
      <c r="E185" s="187" t="s">
        <v>236</v>
      </c>
      <c r="F185" s="188" t="s">
        <v>237</v>
      </c>
      <c r="G185" s="189" t="s">
        <v>152</v>
      </c>
      <c r="H185" s="190">
        <v>95.001000000000005</v>
      </c>
      <c r="I185" s="191"/>
      <c r="J185" s="192">
        <f>ROUND(I185*H185,2)</f>
        <v>0</v>
      </c>
      <c r="K185" s="188" t="s">
        <v>140</v>
      </c>
      <c r="L185" s="35"/>
      <c r="M185" s="193" t="s">
        <v>1</v>
      </c>
      <c r="N185" s="194" t="s">
        <v>43</v>
      </c>
      <c r="O185" s="71"/>
      <c r="P185" s="195">
        <f>O185*H185</f>
        <v>0</v>
      </c>
      <c r="Q185" s="195">
        <v>0</v>
      </c>
      <c r="R185" s="195">
        <f>Q185*H185</f>
        <v>0</v>
      </c>
      <c r="S185" s="195">
        <v>0</v>
      </c>
      <c r="T185" s="196">
        <f>S185*H185</f>
        <v>0</v>
      </c>
      <c r="AR185" s="197" t="s">
        <v>141</v>
      </c>
      <c r="AT185" s="197" t="s">
        <v>136</v>
      </c>
      <c r="AU185" s="197" t="s">
        <v>85</v>
      </c>
      <c r="AY185" s="16" t="s">
        <v>134</v>
      </c>
      <c r="BE185" s="198">
        <f>IF(N185="základní",J185,0)</f>
        <v>0</v>
      </c>
      <c r="BF185" s="198">
        <f>IF(N185="snížená",J185,0)</f>
        <v>0</v>
      </c>
      <c r="BG185" s="198">
        <f>IF(N185="zákl. přenesená",J185,0)</f>
        <v>0</v>
      </c>
      <c r="BH185" s="198">
        <f>IF(N185="sníž. přenesená",J185,0)</f>
        <v>0</v>
      </c>
      <c r="BI185" s="198">
        <f>IF(N185="nulová",J185,0)</f>
        <v>0</v>
      </c>
      <c r="BJ185" s="16" t="s">
        <v>83</v>
      </c>
      <c r="BK185" s="198">
        <f>ROUND(I185*H185,2)</f>
        <v>0</v>
      </c>
      <c r="BL185" s="16" t="s">
        <v>141</v>
      </c>
      <c r="BM185" s="197" t="s">
        <v>238</v>
      </c>
    </row>
    <row r="186" s="1" customFormat="1">
      <c r="B186" s="35"/>
      <c r="D186" s="199" t="s">
        <v>143</v>
      </c>
      <c r="F186" s="200" t="s">
        <v>239</v>
      </c>
      <c r="I186" s="125"/>
      <c r="L186" s="35"/>
      <c r="M186" s="201"/>
      <c r="N186" s="71"/>
      <c r="O186" s="71"/>
      <c r="P186" s="71"/>
      <c r="Q186" s="71"/>
      <c r="R186" s="71"/>
      <c r="S186" s="71"/>
      <c r="T186" s="72"/>
      <c r="AT186" s="16" t="s">
        <v>143</v>
      </c>
      <c r="AU186" s="16" t="s">
        <v>85</v>
      </c>
    </row>
    <row r="187" s="1" customFormat="1">
      <c r="B187" s="35"/>
      <c r="D187" s="199" t="s">
        <v>145</v>
      </c>
      <c r="F187" s="202" t="s">
        <v>240</v>
      </c>
      <c r="I187" s="125"/>
      <c r="L187" s="35"/>
      <c r="M187" s="201"/>
      <c r="N187" s="71"/>
      <c r="O187" s="71"/>
      <c r="P187" s="71"/>
      <c r="Q187" s="71"/>
      <c r="R187" s="71"/>
      <c r="S187" s="71"/>
      <c r="T187" s="72"/>
      <c r="AT187" s="16" t="s">
        <v>145</v>
      </c>
      <c r="AU187" s="16" t="s">
        <v>85</v>
      </c>
    </row>
    <row r="188" s="12" customFormat="1">
      <c r="B188" s="203"/>
      <c r="D188" s="199" t="s">
        <v>147</v>
      </c>
      <c r="E188" s="204" t="s">
        <v>1</v>
      </c>
      <c r="F188" s="205" t="s">
        <v>241</v>
      </c>
      <c r="H188" s="206">
        <v>95.001000000000005</v>
      </c>
      <c r="I188" s="207"/>
      <c r="L188" s="203"/>
      <c r="M188" s="208"/>
      <c r="N188" s="209"/>
      <c r="O188" s="209"/>
      <c r="P188" s="209"/>
      <c r="Q188" s="209"/>
      <c r="R188" s="209"/>
      <c r="S188" s="209"/>
      <c r="T188" s="210"/>
      <c r="AT188" s="204" t="s">
        <v>147</v>
      </c>
      <c r="AU188" s="204" t="s">
        <v>85</v>
      </c>
      <c r="AV188" s="12" t="s">
        <v>85</v>
      </c>
      <c r="AW188" s="12" t="s">
        <v>34</v>
      </c>
      <c r="AX188" s="12" t="s">
        <v>83</v>
      </c>
      <c r="AY188" s="204" t="s">
        <v>134</v>
      </c>
    </row>
    <row r="189" s="1" customFormat="1" ht="16.5" customHeight="1">
      <c r="B189" s="185"/>
      <c r="C189" s="186" t="s">
        <v>8</v>
      </c>
      <c r="D189" s="186" t="s">
        <v>136</v>
      </c>
      <c r="E189" s="187" t="s">
        <v>242</v>
      </c>
      <c r="F189" s="188" t="s">
        <v>243</v>
      </c>
      <c r="G189" s="189" t="s">
        <v>139</v>
      </c>
      <c r="H189" s="190">
        <v>4000</v>
      </c>
      <c r="I189" s="191"/>
      <c r="J189" s="192">
        <f>ROUND(I189*H189,2)</f>
        <v>0</v>
      </c>
      <c r="K189" s="188" t="s">
        <v>140</v>
      </c>
      <c r="L189" s="35"/>
      <c r="M189" s="193" t="s">
        <v>1</v>
      </c>
      <c r="N189" s="194" t="s">
        <v>43</v>
      </c>
      <c r="O189" s="71"/>
      <c r="P189" s="195">
        <f>O189*H189</f>
        <v>0</v>
      </c>
      <c r="Q189" s="195">
        <v>0</v>
      </c>
      <c r="R189" s="195">
        <f>Q189*H189</f>
        <v>0</v>
      </c>
      <c r="S189" s="195">
        <v>0</v>
      </c>
      <c r="T189" s="196">
        <f>S189*H189</f>
        <v>0</v>
      </c>
      <c r="AR189" s="197" t="s">
        <v>141</v>
      </c>
      <c r="AT189" s="197" t="s">
        <v>136</v>
      </c>
      <c r="AU189" s="197" t="s">
        <v>85</v>
      </c>
      <c r="AY189" s="16" t="s">
        <v>134</v>
      </c>
      <c r="BE189" s="198">
        <f>IF(N189="základní",J189,0)</f>
        <v>0</v>
      </c>
      <c r="BF189" s="198">
        <f>IF(N189="snížená",J189,0)</f>
        <v>0</v>
      </c>
      <c r="BG189" s="198">
        <f>IF(N189="zákl. přenesená",J189,0)</f>
        <v>0</v>
      </c>
      <c r="BH189" s="198">
        <f>IF(N189="sníž. přenesená",J189,0)</f>
        <v>0</v>
      </c>
      <c r="BI189" s="198">
        <f>IF(N189="nulová",J189,0)</f>
        <v>0</v>
      </c>
      <c r="BJ189" s="16" t="s">
        <v>83</v>
      </c>
      <c r="BK189" s="198">
        <f>ROUND(I189*H189,2)</f>
        <v>0</v>
      </c>
      <c r="BL189" s="16" t="s">
        <v>141</v>
      </c>
      <c r="BM189" s="197" t="s">
        <v>244</v>
      </c>
    </row>
    <row r="190" s="1" customFormat="1">
      <c r="B190" s="35"/>
      <c r="D190" s="199" t="s">
        <v>143</v>
      </c>
      <c r="F190" s="200" t="s">
        <v>245</v>
      </c>
      <c r="I190" s="125"/>
      <c r="L190" s="35"/>
      <c r="M190" s="201"/>
      <c r="N190" s="71"/>
      <c r="O190" s="71"/>
      <c r="P190" s="71"/>
      <c r="Q190" s="71"/>
      <c r="R190" s="71"/>
      <c r="S190" s="71"/>
      <c r="T190" s="72"/>
      <c r="AT190" s="16" t="s">
        <v>143</v>
      </c>
      <c r="AU190" s="16" t="s">
        <v>85</v>
      </c>
    </row>
    <row r="191" s="1" customFormat="1">
      <c r="B191" s="35"/>
      <c r="D191" s="199" t="s">
        <v>145</v>
      </c>
      <c r="F191" s="202" t="s">
        <v>246</v>
      </c>
      <c r="I191" s="125"/>
      <c r="L191" s="35"/>
      <c r="M191" s="201"/>
      <c r="N191" s="71"/>
      <c r="O191" s="71"/>
      <c r="P191" s="71"/>
      <c r="Q191" s="71"/>
      <c r="R191" s="71"/>
      <c r="S191" s="71"/>
      <c r="T191" s="72"/>
      <c r="AT191" s="16" t="s">
        <v>145</v>
      </c>
      <c r="AU191" s="16" t="s">
        <v>85</v>
      </c>
    </row>
    <row r="192" s="12" customFormat="1">
      <c r="B192" s="203"/>
      <c r="D192" s="199" t="s">
        <v>147</v>
      </c>
      <c r="E192" s="204" t="s">
        <v>1</v>
      </c>
      <c r="F192" s="205" t="s">
        <v>247</v>
      </c>
      <c r="H192" s="206">
        <v>1000</v>
      </c>
      <c r="I192" s="207"/>
      <c r="L192" s="203"/>
      <c r="M192" s="208"/>
      <c r="N192" s="209"/>
      <c r="O192" s="209"/>
      <c r="P192" s="209"/>
      <c r="Q192" s="209"/>
      <c r="R192" s="209"/>
      <c r="S192" s="209"/>
      <c r="T192" s="210"/>
      <c r="AT192" s="204" t="s">
        <v>147</v>
      </c>
      <c r="AU192" s="204" t="s">
        <v>85</v>
      </c>
      <c r="AV192" s="12" t="s">
        <v>85</v>
      </c>
      <c r="AW192" s="12" t="s">
        <v>34</v>
      </c>
      <c r="AX192" s="12" t="s">
        <v>78</v>
      </c>
      <c r="AY192" s="204" t="s">
        <v>134</v>
      </c>
    </row>
    <row r="193" s="12" customFormat="1">
      <c r="B193" s="203"/>
      <c r="D193" s="199" t="s">
        <v>147</v>
      </c>
      <c r="E193" s="204" t="s">
        <v>1</v>
      </c>
      <c r="F193" s="205" t="s">
        <v>248</v>
      </c>
      <c r="H193" s="206">
        <v>3000</v>
      </c>
      <c r="I193" s="207"/>
      <c r="L193" s="203"/>
      <c r="M193" s="208"/>
      <c r="N193" s="209"/>
      <c r="O193" s="209"/>
      <c r="P193" s="209"/>
      <c r="Q193" s="209"/>
      <c r="R193" s="209"/>
      <c r="S193" s="209"/>
      <c r="T193" s="210"/>
      <c r="AT193" s="204" t="s">
        <v>147</v>
      </c>
      <c r="AU193" s="204" t="s">
        <v>85</v>
      </c>
      <c r="AV193" s="12" t="s">
        <v>85</v>
      </c>
      <c r="AW193" s="12" t="s">
        <v>34</v>
      </c>
      <c r="AX193" s="12" t="s">
        <v>78</v>
      </c>
      <c r="AY193" s="204" t="s">
        <v>134</v>
      </c>
    </row>
    <row r="194" s="13" customFormat="1">
      <c r="B194" s="211"/>
      <c r="D194" s="199" t="s">
        <v>147</v>
      </c>
      <c r="E194" s="212" t="s">
        <v>103</v>
      </c>
      <c r="F194" s="213" t="s">
        <v>149</v>
      </c>
      <c r="H194" s="214">
        <v>4000</v>
      </c>
      <c r="I194" s="215"/>
      <c r="L194" s="211"/>
      <c r="M194" s="216"/>
      <c r="N194" s="217"/>
      <c r="O194" s="217"/>
      <c r="P194" s="217"/>
      <c r="Q194" s="217"/>
      <c r="R194" s="217"/>
      <c r="S194" s="217"/>
      <c r="T194" s="218"/>
      <c r="AT194" s="212" t="s">
        <v>147</v>
      </c>
      <c r="AU194" s="212" t="s">
        <v>85</v>
      </c>
      <c r="AV194" s="13" t="s">
        <v>141</v>
      </c>
      <c r="AW194" s="13" t="s">
        <v>34</v>
      </c>
      <c r="AX194" s="13" t="s">
        <v>83</v>
      </c>
      <c r="AY194" s="212" t="s">
        <v>134</v>
      </c>
    </row>
    <row r="195" s="1" customFormat="1" ht="24" customHeight="1">
      <c r="B195" s="185"/>
      <c r="C195" s="186" t="s">
        <v>249</v>
      </c>
      <c r="D195" s="186" t="s">
        <v>136</v>
      </c>
      <c r="E195" s="187" t="s">
        <v>250</v>
      </c>
      <c r="F195" s="188" t="s">
        <v>251</v>
      </c>
      <c r="G195" s="189" t="s">
        <v>139</v>
      </c>
      <c r="H195" s="190">
        <v>4000</v>
      </c>
      <c r="I195" s="191"/>
      <c r="J195" s="192">
        <f>ROUND(I195*H195,2)</f>
        <v>0</v>
      </c>
      <c r="K195" s="188" t="s">
        <v>140</v>
      </c>
      <c r="L195" s="35"/>
      <c r="M195" s="193" t="s">
        <v>1</v>
      </c>
      <c r="N195" s="194" t="s">
        <v>43</v>
      </c>
      <c r="O195" s="71"/>
      <c r="P195" s="195">
        <f>O195*H195</f>
        <v>0</v>
      </c>
      <c r="Q195" s="195">
        <v>0</v>
      </c>
      <c r="R195" s="195">
        <f>Q195*H195</f>
        <v>0</v>
      </c>
      <c r="S195" s="195">
        <v>0</v>
      </c>
      <c r="T195" s="196">
        <f>S195*H195</f>
        <v>0</v>
      </c>
      <c r="AR195" s="197" t="s">
        <v>141</v>
      </c>
      <c r="AT195" s="197" t="s">
        <v>136</v>
      </c>
      <c r="AU195" s="197" t="s">
        <v>85</v>
      </c>
      <c r="AY195" s="16" t="s">
        <v>134</v>
      </c>
      <c r="BE195" s="198">
        <f>IF(N195="základní",J195,0)</f>
        <v>0</v>
      </c>
      <c r="BF195" s="198">
        <f>IF(N195="snížená",J195,0)</f>
        <v>0</v>
      </c>
      <c r="BG195" s="198">
        <f>IF(N195="zákl. přenesená",J195,0)</f>
        <v>0</v>
      </c>
      <c r="BH195" s="198">
        <f>IF(N195="sníž. přenesená",J195,0)</f>
        <v>0</v>
      </c>
      <c r="BI195" s="198">
        <f>IF(N195="nulová",J195,0)</f>
        <v>0</v>
      </c>
      <c r="BJ195" s="16" t="s">
        <v>83</v>
      </c>
      <c r="BK195" s="198">
        <f>ROUND(I195*H195,2)</f>
        <v>0</v>
      </c>
      <c r="BL195" s="16" t="s">
        <v>141</v>
      </c>
      <c r="BM195" s="197" t="s">
        <v>252</v>
      </c>
    </row>
    <row r="196" s="1" customFormat="1">
      <c r="B196" s="35"/>
      <c r="D196" s="199" t="s">
        <v>143</v>
      </c>
      <c r="F196" s="200" t="s">
        <v>253</v>
      </c>
      <c r="I196" s="125"/>
      <c r="L196" s="35"/>
      <c r="M196" s="201"/>
      <c r="N196" s="71"/>
      <c r="O196" s="71"/>
      <c r="P196" s="71"/>
      <c r="Q196" s="71"/>
      <c r="R196" s="71"/>
      <c r="S196" s="71"/>
      <c r="T196" s="72"/>
      <c r="AT196" s="16" t="s">
        <v>143</v>
      </c>
      <c r="AU196" s="16" t="s">
        <v>85</v>
      </c>
    </row>
    <row r="197" s="1" customFormat="1">
      <c r="B197" s="35"/>
      <c r="D197" s="199" t="s">
        <v>145</v>
      </c>
      <c r="F197" s="202" t="s">
        <v>254</v>
      </c>
      <c r="I197" s="125"/>
      <c r="L197" s="35"/>
      <c r="M197" s="201"/>
      <c r="N197" s="71"/>
      <c r="O197" s="71"/>
      <c r="P197" s="71"/>
      <c r="Q197" s="71"/>
      <c r="R197" s="71"/>
      <c r="S197" s="71"/>
      <c r="T197" s="72"/>
      <c r="AT197" s="16" t="s">
        <v>145</v>
      </c>
      <c r="AU197" s="16" t="s">
        <v>85</v>
      </c>
    </row>
    <row r="198" s="12" customFormat="1">
      <c r="B198" s="203"/>
      <c r="D198" s="199" t="s">
        <v>147</v>
      </c>
      <c r="E198" s="204" t="s">
        <v>1</v>
      </c>
      <c r="F198" s="205" t="s">
        <v>103</v>
      </c>
      <c r="H198" s="206">
        <v>4000</v>
      </c>
      <c r="I198" s="207"/>
      <c r="L198" s="203"/>
      <c r="M198" s="208"/>
      <c r="N198" s="209"/>
      <c r="O198" s="209"/>
      <c r="P198" s="209"/>
      <c r="Q198" s="209"/>
      <c r="R198" s="209"/>
      <c r="S198" s="209"/>
      <c r="T198" s="210"/>
      <c r="AT198" s="204" t="s">
        <v>147</v>
      </c>
      <c r="AU198" s="204" t="s">
        <v>85</v>
      </c>
      <c r="AV198" s="12" t="s">
        <v>85</v>
      </c>
      <c r="AW198" s="12" t="s">
        <v>34</v>
      </c>
      <c r="AX198" s="12" t="s">
        <v>83</v>
      </c>
      <c r="AY198" s="204" t="s">
        <v>134</v>
      </c>
    </row>
    <row r="199" s="1" customFormat="1" ht="16.5" customHeight="1">
      <c r="B199" s="185"/>
      <c r="C199" s="219" t="s">
        <v>255</v>
      </c>
      <c r="D199" s="219" t="s">
        <v>204</v>
      </c>
      <c r="E199" s="220" t="s">
        <v>256</v>
      </c>
      <c r="F199" s="221" t="s">
        <v>257</v>
      </c>
      <c r="G199" s="222" t="s">
        <v>207</v>
      </c>
      <c r="H199" s="223">
        <v>140</v>
      </c>
      <c r="I199" s="224"/>
      <c r="J199" s="225">
        <f>ROUND(I199*H199,2)</f>
        <v>0</v>
      </c>
      <c r="K199" s="221" t="s">
        <v>140</v>
      </c>
      <c r="L199" s="226"/>
      <c r="M199" s="227" t="s">
        <v>1</v>
      </c>
      <c r="N199" s="228" t="s">
        <v>43</v>
      </c>
      <c r="O199" s="71"/>
      <c r="P199" s="195">
        <f>O199*H199</f>
        <v>0</v>
      </c>
      <c r="Q199" s="195">
        <v>0.001</v>
      </c>
      <c r="R199" s="195">
        <f>Q199*H199</f>
        <v>0.14000000000000001</v>
      </c>
      <c r="S199" s="195">
        <v>0</v>
      </c>
      <c r="T199" s="196">
        <f>S199*H199</f>
        <v>0</v>
      </c>
      <c r="AR199" s="197" t="s">
        <v>186</v>
      </c>
      <c r="AT199" s="197" t="s">
        <v>204</v>
      </c>
      <c r="AU199" s="197" t="s">
        <v>85</v>
      </c>
      <c r="AY199" s="16" t="s">
        <v>134</v>
      </c>
      <c r="BE199" s="198">
        <f>IF(N199="základní",J199,0)</f>
        <v>0</v>
      </c>
      <c r="BF199" s="198">
        <f>IF(N199="snížená",J199,0)</f>
        <v>0</v>
      </c>
      <c r="BG199" s="198">
        <f>IF(N199="zákl. přenesená",J199,0)</f>
        <v>0</v>
      </c>
      <c r="BH199" s="198">
        <f>IF(N199="sníž. přenesená",J199,0)</f>
        <v>0</v>
      </c>
      <c r="BI199" s="198">
        <f>IF(N199="nulová",J199,0)</f>
        <v>0</v>
      </c>
      <c r="BJ199" s="16" t="s">
        <v>83</v>
      </c>
      <c r="BK199" s="198">
        <f>ROUND(I199*H199,2)</f>
        <v>0</v>
      </c>
      <c r="BL199" s="16" t="s">
        <v>141</v>
      </c>
      <c r="BM199" s="197" t="s">
        <v>258</v>
      </c>
    </row>
    <row r="200" s="1" customFormat="1">
      <c r="B200" s="35"/>
      <c r="D200" s="199" t="s">
        <v>143</v>
      </c>
      <c r="F200" s="200" t="s">
        <v>257</v>
      </c>
      <c r="I200" s="125"/>
      <c r="L200" s="35"/>
      <c r="M200" s="201"/>
      <c r="N200" s="71"/>
      <c r="O200" s="71"/>
      <c r="P200" s="71"/>
      <c r="Q200" s="71"/>
      <c r="R200" s="71"/>
      <c r="S200" s="71"/>
      <c r="T200" s="72"/>
      <c r="AT200" s="16" t="s">
        <v>143</v>
      </c>
      <c r="AU200" s="16" t="s">
        <v>85</v>
      </c>
    </row>
    <row r="201" s="12" customFormat="1">
      <c r="B201" s="203"/>
      <c r="D201" s="199" t="s">
        <v>147</v>
      </c>
      <c r="F201" s="205" t="s">
        <v>259</v>
      </c>
      <c r="H201" s="206">
        <v>140</v>
      </c>
      <c r="I201" s="207"/>
      <c r="L201" s="203"/>
      <c r="M201" s="208"/>
      <c r="N201" s="209"/>
      <c r="O201" s="209"/>
      <c r="P201" s="209"/>
      <c r="Q201" s="209"/>
      <c r="R201" s="209"/>
      <c r="S201" s="209"/>
      <c r="T201" s="210"/>
      <c r="AT201" s="204" t="s">
        <v>147</v>
      </c>
      <c r="AU201" s="204" t="s">
        <v>85</v>
      </c>
      <c r="AV201" s="12" t="s">
        <v>85</v>
      </c>
      <c r="AW201" s="12" t="s">
        <v>3</v>
      </c>
      <c r="AX201" s="12" t="s">
        <v>83</v>
      </c>
      <c r="AY201" s="204" t="s">
        <v>134</v>
      </c>
    </row>
    <row r="202" s="1" customFormat="1" ht="24" customHeight="1">
      <c r="B202" s="185"/>
      <c r="C202" s="186" t="s">
        <v>260</v>
      </c>
      <c r="D202" s="186" t="s">
        <v>136</v>
      </c>
      <c r="E202" s="187" t="s">
        <v>261</v>
      </c>
      <c r="F202" s="188" t="s">
        <v>262</v>
      </c>
      <c r="G202" s="189" t="s">
        <v>139</v>
      </c>
      <c r="H202" s="190">
        <v>1000</v>
      </c>
      <c r="I202" s="191"/>
      <c r="J202" s="192">
        <f>ROUND(I202*H202,2)</f>
        <v>0</v>
      </c>
      <c r="K202" s="188" t="s">
        <v>140</v>
      </c>
      <c r="L202" s="35"/>
      <c r="M202" s="193" t="s">
        <v>1</v>
      </c>
      <c r="N202" s="194" t="s">
        <v>43</v>
      </c>
      <c r="O202" s="71"/>
      <c r="P202" s="195">
        <f>O202*H202</f>
        <v>0</v>
      </c>
      <c r="Q202" s="195">
        <v>0</v>
      </c>
      <c r="R202" s="195">
        <f>Q202*H202</f>
        <v>0</v>
      </c>
      <c r="S202" s="195">
        <v>0</v>
      </c>
      <c r="T202" s="196">
        <f>S202*H202</f>
        <v>0</v>
      </c>
      <c r="AR202" s="197" t="s">
        <v>141</v>
      </c>
      <c r="AT202" s="197" t="s">
        <v>136</v>
      </c>
      <c r="AU202" s="197" t="s">
        <v>85</v>
      </c>
      <c r="AY202" s="16" t="s">
        <v>134</v>
      </c>
      <c r="BE202" s="198">
        <f>IF(N202="základní",J202,0)</f>
        <v>0</v>
      </c>
      <c r="BF202" s="198">
        <f>IF(N202="snížená",J202,0)</f>
        <v>0</v>
      </c>
      <c r="BG202" s="198">
        <f>IF(N202="zákl. přenesená",J202,0)</f>
        <v>0</v>
      </c>
      <c r="BH202" s="198">
        <f>IF(N202="sníž. přenesená",J202,0)</f>
        <v>0</v>
      </c>
      <c r="BI202" s="198">
        <f>IF(N202="nulová",J202,0)</f>
        <v>0</v>
      </c>
      <c r="BJ202" s="16" t="s">
        <v>83</v>
      </c>
      <c r="BK202" s="198">
        <f>ROUND(I202*H202,2)</f>
        <v>0</v>
      </c>
      <c r="BL202" s="16" t="s">
        <v>141</v>
      </c>
      <c r="BM202" s="197" t="s">
        <v>263</v>
      </c>
    </row>
    <row r="203" s="1" customFormat="1">
      <c r="B203" s="35"/>
      <c r="D203" s="199" t="s">
        <v>143</v>
      </c>
      <c r="F203" s="200" t="s">
        <v>264</v>
      </c>
      <c r="I203" s="125"/>
      <c r="L203" s="35"/>
      <c r="M203" s="201"/>
      <c r="N203" s="71"/>
      <c r="O203" s="71"/>
      <c r="P203" s="71"/>
      <c r="Q203" s="71"/>
      <c r="R203" s="71"/>
      <c r="S203" s="71"/>
      <c r="T203" s="72"/>
      <c r="AT203" s="16" t="s">
        <v>143</v>
      </c>
      <c r="AU203" s="16" t="s">
        <v>85</v>
      </c>
    </row>
    <row r="204" s="1" customFormat="1">
      <c r="B204" s="35"/>
      <c r="D204" s="199" t="s">
        <v>145</v>
      </c>
      <c r="F204" s="202" t="s">
        <v>254</v>
      </c>
      <c r="I204" s="125"/>
      <c r="L204" s="35"/>
      <c r="M204" s="201"/>
      <c r="N204" s="71"/>
      <c r="O204" s="71"/>
      <c r="P204" s="71"/>
      <c r="Q204" s="71"/>
      <c r="R204" s="71"/>
      <c r="S204" s="71"/>
      <c r="T204" s="72"/>
      <c r="AT204" s="16" t="s">
        <v>145</v>
      </c>
      <c r="AU204" s="16" t="s">
        <v>85</v>
      </c>
    </row>
    <row r="205" s="12" customFormat="1">
      <c r="B205" s="203"/>
      <c r="D205" s="199" t="s">
        <v>147</v>
      </c>
      <c r="E205" s="204" t="s">
        <v>1</v>
      </c>
      <c r="F205" s="205" t="s">
        <v>148</v>
      </c>
      <c r="H205" s="206">
        <v>1000</v>
      </c>
      <c r="I205" s="207"/>
      <c r="L205" s="203"/>
      <c r="M205" s="208"/>
      <c r="N205" s="209"/>
      <c r="O205" s="209"/>
      <c r="P205" s="209"/>
      <c r="Q205" s="209"/>
      <c r="R205" s="209"/>
      <c r="S205" s="209"/>
      <c r="T205" s="210"/>
      <c r="AT205" s="204" t="s">
        <v>147</v>
      </c>
      <c r="AU205" s="204" t="s">
        <v>85</v>
      </c>
      <c r="AV205" s="12" t="s">
        <v>85</v>
      </c>
      <c r="AW205" s="12" t="s">
        <v>34</v>
      </c>
      <c r="AX205" s="12" t="s">
        <v>83</v>
      </c>
      <c r="AY205" s="204" t="s">
        <v>134</v>
      </c>
    </row>
    <row r="206" s="1" customFormat="1" ht="16.5" customHeight="1">
      <c r="B206" s="185"/>
      <c r="C206" s="219" t="s">
        <v>265</v>
      </c>
      <c r="D206" s="219" t="s">
        <v>204</v>
      </c>
      <c r="E206" s="220" t="s">
        <v>266</v>
      </c>
      <c r="F206" s="221" t="s">
        <v>267</v>
      </c>
      <c r="G206" s="222" t="s">
        <v>207</v>
      </c>
      <c r="H206" s="223">
        <v>35</v>
      </c>
      <c r="I206" s="224"/>
      <c r="J206" s="225">
        <f>ROUND(I206*H206,2)</f>
        <v>0</v>
      </c>
      <c r="K206" s="221" t="s">
        <v>140</v>
      </c>
      <c r="L206" s="226"/>
      <c r="M206" s="227" t="s">
        <v>1</v>
      </c>
      <c r="N206" s="228" t="s">
        <v>43</v>
      </c>
      <c r="O206" s="71"/>
      <c r="P206" s="195">
        <f>O206*H206</f>
        <v>0</v>
      </c>
      <c r="Q206" s="195">
        <v>0.001</v>
      </c>
      <c r="R206" s="195">
        <f>Q206*H206</f>
        <v>0.035000000000000003</v>
      </c>
      <c r="S206" s="195">
        <v>0</v>
      </c>
      <c r="T206" s="196">
        <f>S206*H206</f>
        <v>0</v>
      </c>
      <c r="AR206" s="197" t="s">
        <v>186</v>
      </c>
      <c r="AT206" s="197" t="s">
        <v>204</v>
      </c>
      <c r="AU206" s="197" t="s">
        <v>85</v>
      </c>
      <c r="AY206" s="16" t="s">
        <v>134</v>
      </c>
      <c r="BE206" s="198">
        <f>IF(N206="základní",J206,0)</f>
        <v>0</v>
      </c>
      <c r="BF206" s="198">
        <f>IF(N206="snížená",J206,0)</f>
        <v>0</v>
      </c>
      <c r="BG206" s="198">
        <f>IF(N206="zákl. přenesená",J206,0)</f>
        <v>0</v>
      </c>
      <c r="BH206" s="198">
        <f>IF(N206="sníž. přenesená",J206,0)</f>
        <v>0</v>
      </c>
      <c r="BI206" s="198">
        <f>IF(N206="nulová",J206,0)</f>
        <v>0</v>
      </c>
      <c r="BJ206" s="16" t="s">
        <v>83</v>
      </c>
      <c r="BK206" s="198">
        <f>ROUND(I206*H206,2)</f>
        <v>0</v>
      </c>
      <c r="BL206" s="16" t="s">
        <v>141</v>
      </c>
      <c r="BM206" s="197" t="s">
        <v>268</v>
      </c>
    </row>
    <row r="207" s="1" customFormat="1">
      <c r="B207" s="35"/>
      <c r="D207" s="199" t="s">
        <v>143</v>
      </c>
      <c r="F207" s="200" t="s">
        <v>267</v>
      </c>
      <c r="I207" s="125"/>
      <c r="L207" s="35"/>
      <c r="M207" s="201"/>
      <c r="N207" s="71"/>
      <c r="O207" s="71"/>
      <c r="P207" s="71"/>
      <c r="Q207" s="71"/>
      <c r="R207" s="71"/>
      <c r="S207" s="71"/>
      <c r="T207" s="72"/>
      <c r="AT207" s="16" t="s">
        <v>143</v>
      </c>
      <c r="AU207" s="16" t="s">
        <v>85</v>
      </c>
    </row>
    <row r="208" s="12" customFormat="1">
      <c r="B208" s="203"/>
      <c r="D208" s="199" t="s">
        <v>147</v>
      </c>
      <c r="F208" s="205" t="s">
        <v>269</v>
      </c>
      <c r="H208" s="206">
        <v>35</v>
      </c>
      <c r="I208" s="207"/>
      <c r="L208" s="203"/>
      <c r="M208" s="208"/>
      <c r="N208" s="209"/>
      <c r="O208" s="209"/>
      <c r="P208" s="209"/>
      <c r="Q208" s="209"/>
      <c r="R208" s="209"/>
      <c r="S208" s="209"/>
      <c r="T208" s="210"/>
      <c r="AT208" s="204" t="s">
        <v>147</v>
      </c>
      <c r="AU208" s="204" t="s">
        <v>85</v>
      </c>
      <c r="AV208" s="12" t="s">
        <v>85</v>
      </c>
      <c r="AW208" s="12" t="s">
        <v>3</v>
      </c>
      <c r="AX208" s="12" t="s">
        <v>83</v>
      </c>
      <c r="AY208" s="204" t="s">
        <v>134</v>
      </c>
    </row>
    <row r="209" s="1" customFormat="1" ht="24" customHeight="1">
      <c r="B209" s="185"/>
      <c r="C209" s="186" t="s">
        <v>270</v>
      </c>
      <c r="D209" s="186" t="s">
        <v>136</v>
      </c>
      <c r="E209" s="187" t="s">
        <v>271</v>
      </c>
      <c r="F209" s="188" t="s">
        <v>272</v>
      </c>
      <c r="G209" s="189" t="s">
        <v>139</v>
      </c>
      <c r="H209" s="190">
        <v>4000</v>
      </c>
      <c r="I209" s="191"/>
      <c r="J209" s="192">
        <f>ROUND(I209*H209,2)</f>
        <v>0</v>
      </c>
      <c r="K209" s="188" t="s">
        <v>1</v>
      </c>
      <c r="L209" s="35"/>
      <c r="M209" s="193" t="s">
        <v>1</v>
      </c>
      <c r="N209" s="194" t="s">
        <v>43</v>
      </c>
      <c r="O209" s="71"/>
      <c r="P209" s="195">
        <f>O209*H209</f>
        <v>0</v>
      </c>
      <c r="Q209" s="195">
        <v>0</v>
      </c>
      <c r="R209" s="195">
        <f>Q209*H209</f>
        <v>0</v>
      </c>
      <c r="S209" s="195">
        <v>0</v>
      </c>
      <c r="T209" s="196">
        <f>S209*H209</f>
        <v>0</v>
      </c>
      <c r="AR209" s="197" t="s">
        <v>141</v>
      </c>
      <c r="AT209" s="197" t="s">
        <v>136</v>
      </c>
      <c r="AU209" s="197" t="s">
        <v>85</v>
      </c>
      <c r="AY209" s="16" t="s">
        <v>134</v>
      </c>
      <c r="BE209" s="198">
        <f>IF(N209="základní",J209,0)</f>
        <v>0</v>
      </c>
      <c r="BF209" s="198">
        <f>IF(N209="snížená",J209,0)</f>
        <v>0</v>
      </c>
      <c r="BG209" s="198">
        <f>IF(N209="zákl. přenesená",J209,0)</f>
        <v>0</v>
      </c>
      <c r="BH209" s="198">
        <f>IF(N209="sníž. přenesená",J209,0)</f>
        <v>0</v>
      </c>
      <c r="BI209" s="198">
        <f>IF(N209="nulová",J209,0)</f>
        <v>0</v>
      </c>
      <c r="BJ209" s="16" t="s">
        <v>83</v>
      </c>
      <c r="BK209" s="198">
        <f>ROUND(I209*H209,2)</f>
        <v>0</v>
      </c>
      <c r="BL209" s="16" t="s">
        <v>141</v>
      </c>
      <c r="BM209" s="197" t="s">
        <v>273</v>
      </c>
    </row>
    <row r="210" s="1" customFormat="1">
      <c r="B210" s="35"/>
      <c r="D210" s="199" t="s">
        <v>143</v>
      </c>
      <c r="F210" s="200" t="s">
        <v>274</v>
      </c>
      <c r="I210" s="125"/>
      <c r="L210" s="35"/>
      <c r="M210" s="201"/>
      <c r="N210" s="71"/>
      <c r="O210" s="71"/>
      <c r="P210" s="71"/>
      <c r="Q210" s="71"/>
      <c r="R210" s="71"/>
      <c r="S210" s="71"/>
      <c r="T210" s="72"/>
      <c r="AT210" s="16" t="s">
        <v>143</v>
      </c>
      <c r="AU210" s="16" t="s">
        <v>85</v>
      </c>
    </row>
    <row r="211" s="1" customFormat="1">
      <c r="B211" s="35"/>
      <c r="D211" s="199" t="s">
        <v>210</v>
      </c>
      <c r="F211" s="202" t="s">
        <v>275</v>
      </c>
      <c r="I211" s="125"/>
      <c r="L211" s="35"/>
      <c r="M211" s="201"/>
      <c r="N211" s="71"/>
      <c r="O211" s="71"/>
      <c r="P211" s="71"/>
      <c r="Q211" s="71"/>
      <c r="R211" s="71"/>
      <c r="S211" s="71"/>
      <c r="T211" s="72"/>
      <c r="AT211" s="16" t="s">
        <v>210</v>
      </c>
      <c r="AU211" s="16" t="s">
        <v>85</v>
      </c>
    </row>
    <row r="212" s="12" customFormat="1">
      <c r="B212" s="203"/>
      <c r="D212" s="199" t="s">
        <v>147</v>
      </c>
      <c r="E212" s="204" t="s">
        <v>1</v>
      </c>
      <c r="F212" s="205" t="s">
        <v>276</v>
      </c>
      <c r="H212" s="206">
        <v>4000</v>
      </c>
      <c r="I212" s="207"/>
      <c r="L212" s="203"/>
      <c r="M212" s="208"/>
      <c r="N212" s="209"/>
      <c r="O212" s="209"/>
      <c r="P212" s="209"/>
      <c r="Q212" s="209"/>
      <c r="R212" s="209"/>
      <c r="S212" s="209"/>
      <c r="T212" s="210"/>
      <c r="AT212" s="204" t="s">
        <v>147</v>
      </c>
      <c r="AU212" s="204" t="s">
        <v>85</v>
      </c>
      <c r="AV212" s="12" t="s">
        <v>85</v>
      </c>
      <c r="AW212" s="12" t="s">
        <v>34</v>
      </c>
      <c r="AX212" s="12" t="s">
        <v>83</v>
      </c>
      <c r="AY212" s="204" t="s">
        <v>134</v>
      </c>
    </row>
    <row r="213" s="1" customFormat="1" ht="16.5" customHeight="1">
      <c r="B213" s="185"/>
      <c r="C213" s="186" t="s">
        <v>7</v>
      </c>
      <c r="D213" s="186" t="s">
        <v>136</v>
      </c>
      <c r="E213" s="187" t="s">
        <v>277</v>
      </c>
      <c r="F213" s="188" t="s">
        <v>278</v>
      </c>
      <c r="G213" s="189" t="s">
        <v>152</v>
      </c>
      <c r="H213" s="190">
        <v>270</v>
      </c>
      <c r="I213" s="191"/>
      <c r="J213" s="192">
        <f>ROUND(I213*H213,2)</f>
        <v>0</v>
      </c>
      <c r="K213" s="188" t="s">
        <v>1</v>
      </c>
      <c r="L213" s="35"/>
      <c r="M213" s="193" t="s">
        <v>1</v>
      </c>
      <c r="N213" s="194" t="s">
        <v>43</v>
      </c>
      <c r="O213" s="71"/>
      <c r="P213" s="195">
        <f>O213*H213</f>
        <v>0</v>
      </c>
      <c r="Q213" s="195">
        <v>0</v>
      </c>
      <c r="R213" s="195">
        <f>Q213*H213</f>
        <v>0</v>
      </c>
      <c r="S213" s="195">
        <v>0</v>
      </c>
      <c r="T213" s="196">
        <f>S213*H213</f>
        <v>0</v>
      </c>
      <c r="AR213" s="197" t="s">
        <v>141</v>
      </c>
      <c r="AT213" s="197" t="s">
        <v>136</v>
      </c>
      <c r="AU213" s="197" t="s">
        <v>85</v>
      </c>
      <c r="AY213" s="16" t="s">
        <v>134</v>
      </c>
      <c r="BE213" s="198">
        <f>IF(N213="základní",J213,0)</f>
        <v>0</v>
      </c>
      <c r="BF213" s="198">
        <f>IF(N213="snížená",J213,0)</f>
        <v>0</v>
      </c>
      <c r="BG213" s="198">
        <f>IF(N213="zákl. přenesená",J213,0)</f>
        <v>0</v>
      </c>
      <c r="BH213" s="198">
        <f>IF(N213="sníž. přenesená",J213,0)</f>
        <v>0</v>
      </c>
      <c r="BI213" s="198">
        <f>IF(N213="nulová",J213,0)</f>
        <v>0</v>
      </c>
      <c r="BJ213" s="16" t="s">
        <v>83</v>
      </c>
      <c r="BK213" s="198">
        <f>ROUND(I213*H213,2)</f>
        <v>0</v>
      </c>
      <c r="BL213" s="16" t="s">
        <v>141</v>
      </c>
      <c r="BM213" s="197" t="s">
        <v>279</v>
      </c>
    </row>
    <row r="214" s="1" customFormat="1">
      <c r="B214" s="35"/>
      <c r="D214" s="199" t="s">
        <v>143</v>
      </c>
      <c r="F214" s="200" t="s">
        <v>278</v>
      </c>
      <c r="I214" s="125"/>
      <c r="L214" s="35"/>
      <c r="M214" s="201"/>
      <c r="N214" s="71"/>
      <c r="O214" s="71"/>
      <c r="P214" s="71"/>
      <c r="Q214" s="71"/>
      <c r="R214" s="71"/>
      <c r="S214" s="71"/>
      <c r="T214" s="72"/>
      <c r="AT214" s="16" t="s">
        <v>143</v>
      </c>
      <c r="AU214" s="16" t="s">
        <v>85</v>
      </c>
    </row>
    <row r="215" s="1" customFormat="1">
      <c r="B215" s="35"/>
      <c r="D215" s="199" t="s">
        <v>210</v>
      </c>
      <c r="F215" s="202" t="s">
        <v>280</v>
      </c>
      <c r="I215" s="125"/>
      <c r="L215" s="35"/>
      <c r="M215" s="201"/>
      <c r="N215" s="71"/>
      <c r="O215" s="71"/>
      <c r="P215" s="71"/>
      <c r="Q215" s="71"/>
      <c r="R215" s="71"/>
      <c r="S215" s="71"/>
      <c r="T215" s="72"/>
      <c r="AT215" s="16" t="s">
        <v>210</v>
      </c>
      <c r="AU215" s="16" t="s">
        <v>85</v>
      </c>
    </row>
    <row r="216" s="12" customFormat="1">
      <c r="B216" s="203"/>
      <c r="D216" s="199" t="s">
        <v>147</v>
      </c>
      <c r="E216" s="204" t="s">
        <v>1</v>
      </c>
      <c r="F216" s="205" t="s">
        <v>105</v>
      </c>
      <c r="H216" s="206">
        <v>270</v>
      </c>
      <c r="I216" s="207"/>
      <c r="L216" s="203"/>
      <c r="M216" s="208"/>
      <c r="N216" s="209"/>
      <c r="O216" s="209"/>
      <c r="P216" s="209"/>
      <c r="Q216" s="209"/>
      <c r="R216" s="209"/>
      <c r="S216" s="209"/>
      <c r="T216" s="210"/>
      <c r="AT216" s="204" t="s">
        <v>147</v>
      </c>
      <c r="AU216" s="204" t="s">
        <v>85</v>
      </c>
      <c r="AV216" s="12" t="s">
        <v>85</v>
      </c>
      <c r="AW216" s="12" t="s">
        <v>34</v>
      </c>
      <c r="AX216" s="12" t="s">
        <v>83</v>
      </c>
      <c r="AY216" s="204" t="s">
        <v>134</v>
      </c>
    </row>
    <row r="217" s="1" customFormat="1" ht="16.5" customHeight="1">
      <c r="B217" s="185"/>
      <c r="C217" s="186" t="s">
        <v>281</v>
      </c>
      <c r="D217" s="186" t="s">
        <v>136</v>
      </c>
      <c r="E217" s="187" t="s">
        <v>282</v>
      </c>
      <c r="F217" s="188" t="s">
        <v>283</v>
      </c>
      <c r="G217" s="189" t="s">
        <v>284</v>
      </c>
      <c r="H217" s="190">
        <v>1</v>
      </c>
      <c r="I217" s="191"/>
      <c r="J217" s="192">
        <f>ROUND(I217*H217,2)</f>
        <v>0</v>
      </c>
      <c r="K217" s="188" t="s">
        <v>1</v>
      </c>
      <c r="L217" s="35"/>
      <c r="M217" s="193" t="s">
        <v>1</v>
      </c>
      <c r="N217" s="194" t="s">
        <v>43</v>
      </c>
      <c r="O217" s="71"/>
      <c r="P217" s="195">
        <f>O217*H217</f>
        <v>0</v>
      </c>
      <c r="Q217" s="195">
        <v>0</v>
      </c>
      <c r="R217" s="195">
        <f>Q217*H217</f>
        <v>0</v>
      </c>
      <c r="S217" s="195">
        <v>0</v>
      </c>
      <c r="T217" s="196">
        <f>S217*H217</f>
        <v>0</v>
      </c>
      <c r="AR217" s="197" t="s">
        <v>141</v>
      </c>
      <c r="AT217" s="197" t="s">
        <v>136</v>
      </c>
      <c r="AU217" s="197" t="s">
        <v>85</v>
      </c>
      <c r="AY217" s="16" t="s">
        <v>134</v>
      </c>
      <c r="BE217" s="198">
        <f>IF(N217="základní",J217,0)</f>
        <v>0</v>
      </c>
      <c r="BF217" s="198">
        <f>IF(N217="snížená",J217,0)</f>
        <v>0</v>
      </c>
      <c r="BG217" s="198">
        <f>IF(N217="zákl. přenesená",J217,0)</f>
        <v>0</v>
      </c>
      <c r="BH217" s="198">
        <f>IF(N217="sníž. přenesená",J217,0)</f>
        <v>0</v>
      </c>
      <c r="BI217" s="198">
        <f>IF(N217="nulová",J217,0)</f>
        <v>0</v>
      </c>
      <c r="BJ217" s="16" t="s">
        <v>83</v>
      </c>
      <c r="BK217" s="198">
        <f>ROUND(I217*H217,2)</f>
        <v>0</v>
      </c>
      <c r="BL217" s="16" t="s">
        <v>141</v>
      </c>
      <c r="BM217" s="197" t="s">
        <v>285</v>
      </c>
    </row>
    <row r="218" s="1" customFormat="1">
      <c r="B218" s="35"/>
      <c r="D218" s="199" t="s">
        <v>143</v>
      </c>
      <c r="F218" s="200" t="s">
        <v>283</v>
      </c>
      <c r="I218" s="125"/>
      <c r="L218" s="35"/>
      <c r="M218" s="201"/>
      <c r="N218" s="71"/>
      <c r="O218" s="71"/>
      <c r="P218" s="71"/>
      <c r="Q218" s="71"/>
      <c r="R218" s="71"/>
      <c r="S218" s="71"/>
      <c r="T218" s="72"/>
      <c r="AT218" s="16" t="s">
        <v>143</v>
      </c>
      <c r="AU218" s="16" t="s">
        <v>85</v>
      </c>
    </row>
    <row r="219" s="1" customFormat="1">
      <c r="B219" s="35"/>
      <c r="D219" s="199" t="s">
        <v>210</v>
      </c>
      <c r="F219" s="202" t="s">
        <v>286</v>
      </c>
      <c r="I219" s="125"/>
      <c r="L219" s="35"/>
      <c r="M219" s="201"/>
      <c r="N219" s="71"/>
      <c r="O219" s="71"/>
      <c r="P219" s="71"/>
      <c r="Q219" s="71"/>
      <c r="R219" s="71"/>
      <c r="S219" s="71"/>
      <c r="T219" s="72"/>
      <c r="AT219" s="16" t="s">
        <v>210</v>
      </c>
      <c r="AU219" s="16" t="s">
        <v>85</v>
      </c>
    </row>
    <row r="220" s="12" customFormat="1">
      <c r="B220" s="203"/>
      <c r="D220" s="199" t="s">
        <v>147</v>
      </c>
      <c r="E220" s="204" t="s">
        <v>1</v>
      </c>
      <c r="F220" s="205" t="s">
        <v>83</v>
      </c>
      <c r="H220" s="206">
        <v>1</v>
      </c>
      <c r="I220" s="207"/>
      <c r="L220" s="203"/>
      <c r="M220" s="208"/>
      <c r="N220" s="209"/>
      <c r="O220" s="209"/>
      <c r="P220" s="209"/>
      <c r="Q220" s="209"/>
      <c r="R220" s="209"/>
      <c r="S220" s="209"/>
      <c r="T220" s="210"/>
      <c r="AT220" s="204" t="s">
        <v>147</v>
      </c>
      <c r="AU220" s="204" t="s">
        <v>85</v>
      </c>
      <c r="AV220" s="12" t="s">
        <v>85</v>
      </c>
      <c r="AW220" s="12" t="s">
        <v>34</v>
      </c>
      <c r="AX220" s="12" t="s">
        <v>83</v>
      </c>
      <c r="AY220" s="204" t="s">
        <v>134</v>
      </c>
    </row>
    <row r="221" s="1" customFormat="1" ht="24" customHeight="1">
      <c r="B221" s="185"/>
      <c r="C221" s="186" t="s">
        <v>287</v>
      </c>
      <c r="D221" s="186" t="s">
        <v>136</v>
      </c>
      <c r="E221" s="187" t="s">
        <v>288</v>
      </c>
      <c r="F221" s="188" t="s">
        <v>289</v>
      </c>
      <c r="G221" s="189" t="s">
        <v>284</v>
      </c>
      <c r="H221" s="190">
        <v>1</v>
      </c>
      <c r="I221" s="191"/>
      <c r="J221" s="192">
        <f>ROUND(I221*H221,2)</f>
        <v>0</v>
      </c>
      <c r="K221" s="188" t="s">
        <v>1</v>
      </c>
      <c r="L221" s="35"/>
      <c r="M221" s="193" t="s">
        <v>1</v>
      </c>
      <c r="N221" s="194" t="s">
        <v>43</v>
      </c>
      <c r="O221" s="71"/>
      <c r="P221" s="195">
        <f>O221*H221</f>
        <v>0</v>
      </c>
      <c r="Q221" s="195">
        <v>0</v>
      </c>
      <c r="R221" s="195">
        <f>Q221*H221</f>
        <v>0</v>
      </c>
      <c r="S221" s="195">
        <v>0</v>
      </c>
      <c r="T221" s="196">
        <f>S221*H221</f>
        <v>0</v>
      </c>
      <c r="AR221" s="197" t="s">
        <v>141</v>
      </c>
      <c r="AT221" s="197" t="s">
        <v>136</v>
      </c>
      <c r="AU221" s="197" t="s">
        <v>85</v>
      </c>
      <c r="AY221" s="16" t="s">
        <v>134</v>
      </c>
      <c r="BE221" s="198">
        <f>IF(N221="základní",J221,0)</f>
        <v>0</v>
      </c>
      <c r="BF221" s="198">
        <f>IF(N221="snížená",J221,0)</f>
        <v>0</v>
      </c>
      <c r="BG221" s="198">
        <f>IF(N221="zákl. přenesená",J221,0)</f>
        <v>0</v>
      </c>
      <c r="BH221" s="198">
        <f>IF(N221="sníž. přenesená",J221,0)</f>
        <v>0</v>
      </c>
      <c r="BI221" s="198">
        <f>IF(N221="nulová",J221,0)</f>
        <v>0</v>
      </c>
      <c r="BJ221" s="16" t="s">
        <v>83</v>
      </c>
      <c r="BK221" s="198">
        <f>ROUND(I221*H221,2)</f>
        <v>0</v>
      </c>
      <c r="BL221" s="16" t="s">
        <v>141</v>
      </c>
      <c r="BM221" s="197" t="s">
        <v>290</v>
      </c>
    </row>
    <row r="222" s="1" customFormat="1">
      <c r="B222" s="35"/>
      <c r="D222" s="199" t="s">
        <v>143</v>
      </c>
      <c r="F222" s="200" t="s">
        <v>289</v>
      </c>
      <c r="I222" s="125"/>
      <c r="L222" s="35"/>
      <c r="M222" s="201"/>
      <c r="N222" s="71"/>
      <c r="O222" s="71"/>
      <c r="P222" s="71"/>
      <c r="Q222" s="71"/>
      <c r="R222" s="71"/>
      <c r="S222" s="71"/>
      <c r="T222" s="72"/>
      <c r="AT222" s="16" t="s">
        <v>143</v>
      </c>
      <c r="AU222" s="16" t="s">
        <v>85</v>
      </c>
    </row>
    <row r="223" s="1" customFormat="1">
      <c r="B223" s="35"/>
      <c r="D223" s="199" t="s">
        <v>210</v>
      </c>
      <c r="F223" s="202" t="s">
        <v>291</v>
      </c>
      <c r="I223" s="125"/>
      <c r="L223" s="35"/>
      <c r="M223" s="201"/>
      <c r="N223" s="71"/>
      <c r="O223" s="71"/>
      <c r="P223" s="71"/>
      <c r="Q223" s="71"/>
      <c r="R223" s="71"/>
      <c r="S223" s="71"/>
      <c r="T223" s="72"/>
      <c r="AT223" s="16" t="s">
        <v>210</v>
      </c>
      <c r="AU223" s="16" t="s">
        <v>85</v>
      </c>
    </row>
    <row r="224" s="12" customFormat="1">
      <c r="B224" s="203"/>
      <c r="D224" s="199" t="s">
        <v>147</v>
      </c>
      <c r="E224" s="204" t="s">
        <v>1</v>
      </c>
      <c r="F224" s="205" t="s">
        <v>83</v>
      </c>
      <c r="H224" s="206">
        <v>1</v>
      </c>
      <c r="I224" s="207"/>
      <c r="L224" s="203"/>
      <c r="M224" s="208"/>
      <c r="N224" s="209"/>
      <c r="O224" s="209"/>
      <c r="P224" s="209"/>
      <c r="Q224" s="209"/>
      <c r="R224" s="209"/>
      <c r="S224" s="209"/>
      <c r="T224" s="210"/>
      <c r="AT224" s="204" t="s">
        <v>147</v>
      </c>
      <c r="AU224" s="204" t="s">
        <v>85</v>
      </c>
      <c r="AV224" s="12" t="s">
        <v>85</v>
      </c>
      <c r="AW224" s="12" t="s">
        <v>34</v>
      </c>
      <c r="AX224" s="12" t="s">
        <v>83</v>
      </c>
      <c r="AY224" s="204" t="s">
        <v>134</v>
      </c>
    </row>
    <row r="225" s="11" customFormat="1" ht="22.8" customHeight="1">
      <c r="B225" s="172"/>
      <c r="D225" s="173" t="s">
        <v>77</v>
      </c>
      <c r="E225" s="183" t="s">
        <v>292</v>
      </c>
      <c r="F225" s="183" t="s">
        <v>293</v>
      </c>
      <c r="I225" s="175"/>
      <c r="J225" s="184">
        <f>BK225</f>
        <v>0</v>
      </c>
      <c r="L225" s="172"/>
      <c r="M225" s="177"/>
      <c r="N225" s="178"/>
      <c r="O225" s="178"/>
      <c r="P225" s="179">
        <f>SUM(P226:P231)</f>
        <v>0</v>
      </c>
      <c r="Q225" s="178"/>
      <c r="R225" s="179">
        <f>SUM(R226:R231)</f>
        <v>0</v>
      </c>
      <c r="S225" s="178"/>
      <c r="T225" s="180">
        <f>SUM(T226:T231)</f>
        <v>0</v>
      </c>
      <c r="AR225" s="173" t="s">
        <v>83</v>
      </c>
      <c r="AT225" s="181" t="s">
        <v>77</v>
      </c>
      <c r="AU225" s="181" t="s">
        <v>83</v>
      </c>
      <c r="AY225" s="173" t="s">
        <v>134</v>
      </c>
      <c r="BK225" s="182">
        <f>SUM(BK226:BK231)</f>
        <v>0</v>
      </c>
    </row>
    <row r="226" s="1" customFormat="1" ht="16.5" customHeight="1">
      <c r="B226" s="185"/>
      <c r="C226" s="186" t="s">
        <v>294</v>
      </c>
      <c r="D226" s="186" t="s">
        <v>136</v>
      </c>
      <c r="E226" s="187" t="s">
        <v>295</v>
      </c>
      <c r="F226" s="188" t="s">
        <v>296</v>
      </c>
      <c r="G226" s="189" t="s">
        <v>297</v>
      </c>
      <c r="H226" s="190">
        <v>135.536</v>
      </c>
      <c r="I226" s="191"/>
      <c r="J226" s="192">
        <f>ROUND(I226*H226,2)</f>
        <v>0</v>
      </c>
      <c r="K226" s="188" t="s">
        <v>140</v>
      </c>
      <c r="L226" s="35"/>
      <c r="M226" s="193" t="s">
        <v>1</v>
      </c>
      <c r="N226" s="194" t="s">
        <v>43</v>
      </c>
      <c r="O226" s="71"/>
      <c r="P226" s="195">
        <f>O226*H226</f>
        <v>0</v>
      </c>
      <c r="Q226" s="195">
        <v>0</v>
      </c>
      <c r="R226" s="195">
        <f>Q226*H226</f>
        <v>0</v>
      </c>
      <c r="S226" s="195">
        <v>0</v>
      </c>
      <c r="T226" s="196">
        <f>S226*H226</f>
        <v>0</v>
      </c>
      <c r="AR226" s="197" t="s">
        <v>141</v>
      </c>
      <c r="AT226" s="197" t="s">
        <v>136</v>
      </c>
      <c r="AU226" s="197" t="s">
        <v>85</v>
      </c>
      <c r="AY226" s="16" t="s">
        <v>134</v>
      </c>
      <c r="BE226" s="198">
        <f>IF(N226="základní",J226,0)</f>
        <v>0</v>
      </c>
      <c r="BF226" s="198">
        <f>IF(N226="snížená",J226,0)</f>
        <v>0</v>
      </c>
      <c r="BG226" s="198">
        <f>IF(N226="zákl. přenesená",J226,0)</f>
        <v>0</v>
      </c>
      <c r="BH226" s="198">
        <f>IF(N226="sníž. přenesená",J226,0)</f>
        <v>0</v>
      </c>
      <c r="BI226" s="198">
        <f>IF(N226="nulová",J226,0)</f>
        <v>0</v>
      </c>
      <c r="BJ226" s="16" t="s">
        <v>83</v>
      </c>
      <c r="BK226" s="198">
        <f>ROUND(I226*H226,2)</f>
        <v>0</v>
      </c>
      <c r="BL226" s="16" t="s">
        <v>141</v>
      </c>
      <c r="BM226" s="197" t="s">
        <v>298</v>
      </c>
    </row>
    <row r="227" s="1" customFormat="1">
      <c r="B227" s="35"/>
      <c r="D227" s="199" t="s">
        <v>143</v>
      </c>
      <c r="F227" s="200" t="s">
        <v>299</v>
      </c>
      <c r="I227" s="125"/>
      <c r="L227" s="35"/>
      <c r="M227" s="201"/>
      <c r="N227" s="71"/>
      <c r="O227" s="71"/>
      <c r="P227" s="71"/>
      <c r="Q227" s="71"/>
      <c r="R227" s="71"/>
      <c r="S227" s="71"/>
      <c r="T227" s="72"/>
      <c r="AT227" s="16" t="s">
        <v>143</v>
      </c>
      <c r="AU227" s="16" t="s">
        <v>85</v>
      </c>
    </row>
    <row r="228" s="1" customFormat="1">
      <c r="B228" s="35"/>
      <c r="D228" s="199" t="s">
        <v>145</v>
      </c>
      <c r="F228" s="202" t="s">
        <v>300</v>
      </c>
      <c r="I228" s="125"/>
      <c r="L228" s="35"/>
      <c r="M228" s="201"/>
      <c r="N228" s="71"/>
      <c r="O228" s="71"/>
      <c r="P228" s="71"/>
      <c r="Q228" s="71"/>
      <c r="R228" s="71"/>
      <c r="S228" s="71"/>
      <c r="T228" s="72"/>
      <c r="AT228" s="16" t="s">
        <v>145</v>
      </c>
      <c r="AU228" s="16" t="s">
        <v>85</v>
      </c>
    </row>
    <row r="229" s="1" customFormat="1" ht="24" customHeight="1">
      <c r="B229" s="185"/>
      <c r="C229" s="186" t="s">
        <v>301</v>
      </c>
      <c r="D229" s="186" t="s">
        <v>136</v>
      </c>
      <c r="E229" s="187" t="s">
        <v>302</v>
      </c>
      <c r="F229" s="188" t="s">
        <v>303</v>
      </c>
      <c r="G229" s="189" t="s">
        <v>297</v>
      </c>
      <c r="H229" s="190">
        <v>135.536</v>
      </c>
      <c r="I229" s="191"/>
      <c r="J229" s="192">
        <f>ROUND(I229*H229,2)</f>
        <v>0</v>
      </c>
      <c r="K229" s="188" t="s">
        <v>140</v>
      </c>
      <c r="L229" s="35"/>
      <c r="M229" s="193" t="s">
        <v>1</v>
      </c>
      <c r="N229" s="194" t="s">
        <v>43</v>
      </c>
      <c r="O229" s="71"/>
      <c r="P229" s="195">
        <f>O229*H229</f>
        <v>0</v>
      </c>
      <c r="Q229" s="195">
        <v>0</v>
      </c>
      <c r="R229" s="195">
        <f>Q229*H229</f>
        <v>0</v>
      </c>
      <c r="S229" s="195">
        <v>0</v>
      </c>
      <c r="T229" s="196">
        <f>S229*H229</f>
        <v>0</v>
      </c>
      <c r="AR229" s="197" t="s">
        <v>141</v>
      </c>
      <c r="AT229" s="197" t="s">
        <v>136</v>
      </c>
      <c r="AU229" s="197" t="s">
        <v>85</v>
      </c>
      <c r="AY229" s="16" t="s">
        <v>134</v>
      </c>
      <c r="BE229" s="198">
        <f>IF(N229="základní",J229,0)</f>
        <v>0</v>
      </c>
      <c r="BF229" s="198">
        <f>IF(N229="snížená",J229,0)</f>
        <v>0</v>
      </c>
      <c r="BG229" s="198">
        <f>IF(N229="zákl. přenesená",J229,0)</f>
        <v>0</v>
      </c>
      <c r="BH229" s="198">
        <f>IF(N229="sníž. přenesená",J229,0)</f>
        <v>0</v>
      </c>
      <c r="BI229" s="198">
        <f>IF(N229="nulová",J229,0)</f>
        <v>0</v>
      </c>
      <c r="BJ229" s="16" t="s">
        <v>83</v>
      </c>
      <c r="BK229" s="198">
        <f>ROUND(I229*H229,2)</f>
        <v>0</v>
      </c>
      <c r="BL229" s="16" t="s">
        <v>141</v>
      </c>
      <c r="BM229" s="197" t="s">
        <v>304</v>
      </c>
    </row>
    <row r="230" s="1" customFormat="1">
      <c r="B230" s="35"/>
      <c r="D230" s="199" t="s">
        <v>143</v>
      </c>
      <c r="F230" s="200" t="s">
        <v>305</v>
      </c>
      <c r="I230" s="125"/>
      <c r="L230" s="35"/>
      <c r="M230" s="201"/>
      <c r="N230" s="71"/>
      <c r="O230" s="71"/>
      <c r="P230" s="71"/>
      <c r="Q230" s="71"/>
      <c r="R230" s="71"/>
      <c r="S230" s="71"/>
      <c r="T230" s="72"/>
      <c r="AT230" s="16" t="s">
        <v>143</v>
      </c>
      <c r="AU230" s="16" t="s">
        <v>85</v>
      </c>
    </row>
    <row r="231" s="1" customFormat="1">
      <c r="B231" s="35"/>
      <c r="D231" s="199" t="s">
        <v>145</v>
      </c>
      <c r="F231" s="202" t="s">
        <v>300</v>
      </c>
      <c r="I231" s="125"/>
      <c r="L231" s="35"/>
      <c r="M231" s="230"/>
      <c r="N231" s="231"/>
      <c r="O231" s="231"/>
      <c r="P231" s="231"/>
      <c r="Q231" s="231"/>
      <c r="R231" s="231"/>
      <c r="S231" s="231"/>
      <c r="T231" s="232"/>
      <c r="AT231" s="16" t="s">
        <v>145</v>
      </c>
      <c r="AU231" s="16" t="s">
        <v>85</v>
      </c>
    </row>
    <row r="232" s="1" customFormat="1" ht="6.96" customHeight="1">
      <c r="B232" s="54"/>
      <c r="C232" s="55"/>
      <c r="D232" s="55"/>
      <c r="E232" s="55"/>
      <c r="F232" s="55"/>
      <c r="G232" s="55"/>
      <c r="H232" s="55"/>
      <c r="I232" s="146"/>
      <c r="J232" s="55"/>
      <c r="K232" s="55"/>
      <c r="L232" s="35"/>
    </row>
  </sheetData>
  <autoFilter ref="C122:K231"/>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0" customWidth="1"/>
    <col min="10" max="10" width="20.17" customWidth="1"/>
    <col min="11" max="11" width="20.17"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5" t="s">
        <v>5</v>
      </c>
      <c r="AT2" s="16" t="s">
        <v>93</v>
      </c>
      <c r="AZ2" s="121" t="s">
        <v>306</v>
      </c>
      <c r="BA2" s="121" t="s">
        <v>1</v>
      </c>
      <c r="BB2" s="121" t="s">
        <v>1</v>
      </c>
      <c r="BC2" s="121" t="s">
        <v>203</v>
      </c>
      <c r="BD2" s="121" t="s">
        <v>85</v>
      </c>
    </row>
    <row r="3" ht="6.96" customHeight="1">
      <c r="B3" s="17"/>
      <c r="C3" s="18"/>
      <c r="D3" s="18"/>
      <c r="E3" s="18"/>
      <c r="F3" s="18"/>
      <c r="G3" s="18"/>
      <c r="H3" s="18"/>
      <c r="I3" s="122"/>
      <c r="J3" s="18"/>
      <c r="K3" s="18"/>
      <c r="L3" s="19"/>
      <c r="AT3" s="16" t="s">
        <v>85</v>
      </c>
      <c r="AZ3" s="121" t="s">
        <v>307</v>
      </c>
      <c r="BA3" s="121" t="s">
        <v>1</v>
      </c>
      <c r="BB3" s="121" t="s">
        <v>1</v>
      </c>
      <c r="BC3" s="121" t="s">
        <v>308</v>
      </c>
      <c r="BD3" s="121" t="s">
        <v>85</v>
      </c>
    </row>
    <row r="4" ht="24.96" customHeight="1">
      <c r="B4" s="19"/>
      <c r="D4" s="20" t="s">
        <v>98</v>
      </c>
      <c r="L4" s="19"/>
      <c r="M4" s="123" t="s">
        <v>10</v>
      </c>
      <c r="AT4" s="16" t="s">
        <v>3</v>
      </c>
      <c r="AZ4" s="121" t="s">
        <v>309</v>
      </c>
      <c r="BA4" s="121" t="s">
        <v>1</v>
      </c>
      <c r="BB4" s="121" t="s">
        <v>1</v>
      </c>
      <c r="BC4" s="121" t="s">
        <v>310</v>
      </c>
      <c r="BD4" s="121" t="s">
        <v>85</v>
      </c>
    </row>
    <row r="5" ht="6.96" customHeight="1">
      <c r="B5" s="19"/>
      <c r="L5" s="19"/>
      <c r="AZ5" s="121" t="s">
        <v>311</v>
      </c>
      <c r="BA5" s="121" t="s">
        <v>1</v>
      </c>
      <c r="BB5" s="121" t="s">
        <v>1</v>
      </c>
      <c r="BC5" s="121" t="s">
        <v>312</v>
      </c>
      <c r="BD5" s="121" t="s">
        <v>85</v>
      </c>
    </row>
    <row r="6" ht="12" customHeight="1">
      <c r="B6" s="19"/>
      <c r="D6" s="29" t="s">
        <v>16</v>
      </c>
      <c r="L6" s="19"/>
    </row>
    <row r="7" ht="16.5" customHeight="1">
      <c r="B7" s="19"/>
      <c r="E7" s="124" t="str">
        <f>'Rekapitulace stavby'!K6</f>
        <v>Morava, Napajedla, řkm 161,700-161,975, oprava LB hráze</v>
      </c>
      <c r="F7" s="29"/>
      <c r="G7" s="29"/>
      <c r="H7" s="29"/>
      <c r="L7" s="19"/>
    </row>
    <row r="8" ht="12" customHeight="1">
      <c r="B8" s="19"/>
      <c r="D8" s="29" t="s">
        <v>107</v>
      </c>
      <c r="L8" s="19"/>
    </row>
    <row r="9" s="1" customFormat="1" ht="16.5" customHeight="1">
      <c r="B9" s="35"/>
      <c r="E9" s="124" t="s">
        <v>108</v>
      </c>
      <c r="F9" s="1"/>
      <c r="G9" s="1"/>
      <c r="H9" s="1"/>
      <c r="I9" s="125"/>
      <c r="L9" s="35"/>
    </row>
    <row r="10" s="1" customFormat="1" ht="12" customHeight="1">
      <c r="B10" s="35"/>
      <c r="D10" s="29" t="s">
        <v>109</v>
      </c>
      <c r="I10" s="125"/>
      <c r="L10" s="35"/>
    </row>
    <row r="11" s="1" customFormat="1" ht="36.96" customHeight="1">
      <c r="B11" s="35"/>
      <c r="E11" s="61" t="s">
        <v>313</v>
      </c>
      <c r="F11" s="1"/>
      <c r="G11" s="1"/>
      <c r="H11" s="1"/>
      <c r="I11" s="125"/>
      <c r="L11" s="35"/>
    </row>
    <row r="12" s="1" customFormat="1">
      <c r="B12" s="35"/>
      <c r="I12" s="125"/>
      <c r="L12" s="35"/>
    </row>
    <row r="13" s="1" customFormat="1" ht="12" customHeight="1">
      <c r="B13" s="35"/>
      <c r="D13" s="29" t="s">
        <v>18</v>
      </c>
      <c r="F13" s="24" t="s">
        <v>1</v>
      </c>
      <c r="I13" s="126" t="s">
        <v>19</v>
      </c>
      <c r="J13" s="24" t="s">
        <v>1</v>
      </c>
      <c r="L13" s="35"/>
    </row>
    <row r="14" s="1" customFormat="1" ht="12" customHeight="1">
      <c r="B14" s="35"/>
      <c r="D14" s="29" t="s">
        <v>20</v>
      </c>
      <c r="F14" s="24" t="s">
        <v>21</v>
      </c>
      <c r="I14" s="126" t="s">
        <v>22</v>
      </c>
      <c r="J14" s="63" t="str">
        <f>'Rekapitulace stavby'!AN8</f>
        <v>9. 5. 2017</v>
      </c>
      <c r="L14" s="35"/>
    </row>
    <row r="15" s="1" customFormat="1" ht="10.8" customHeight="1">
      <c r="B15" s="35"/>
      <c r="I15" s="125"/>
      <c r="L15" s="35"/>
    </row>
    <row r="16" s="1" customFormat="1" ht="12" customHeight="1">
      <c r="B16" s="35"/>
      <c r="D16" s="29" t="s">
        <v>24</v>
      </c>
      <c r="I16" s="126" t="s">
        <v>25</v>
      </c>
      <c r="J16" s="24" t="str">
        <f>IF('Rekapitulace stavby'!AN10="","",'Rekapitulace stavby'!AN10)</f>
        <v/>
      </c>
      <c r="L16" s="35"/>
    </row>
    <row r="17" s="1" customFormat="1" ht="18" customHeight="1">
      <c r="B17" s="35"/>
      <c r="E17" s="24" t="str">
        <f>IF('Rekapitulace stavby'!E11="","",'Rekapitulace stavby'!E11)</f>
        <v xml:space="preserve"> </v>
      </c>
      <c r="I17" s="126" t="s">
        <v>27</v>
      </c>
      <c r="J17" s="24" t="str">
        <f>IF('Rekapitulace stavby'!AN11="","",'Rekapitulace stavby'!AN11)</f>
        <v/>
      </c>
      <c r="L17" s="35"/>
    </row>
    <row r="18" s="1" customFormat="1" ht="6.96" customHeight="1">
      <c r="B18" s="35"/>
      <c r="I18" s="125"/>
      <c r="L18" s="35"/>
    </row>
    <row r="19" s="1" customFormat="1" ht="12" customHeight="1">
      <c r="B19" s="35"/>
      <c r="D19" s="29" t="s">
        <v>28</v>
      </c>
      <c r="I19" s="126" t="s">
        <v>25</v>
      </c>
      <c r="J19" s="30" t="str">
        <f>'Rekapitulace stavby'!AN13</f>
        <v>Vyplň údaj</v>
      </c>
      <c r="L19" s="35"/>
    </row>
    <row r="20" s="1" customFormat="1" ht="18" customHeight="1">
      <c r="B20" s="35"/>
      <c r="E20" s="30" t="str">
        <f>'Rekapitulace stavby'!E14</f>
        <v>Vyplň údaj</v>
      </c>
      <c r="F20" s="24"/>
      <c r="G20" s="24"/>
      <c r="H20" s="24"/>
      <c r="I20" s="126" t="s">
        <v>27</v>
      </c>
      <c r="J20" s="30" t="str">
        <f>'Rekapitulace stavby'!AN14</f>
        <v>Vyplň údaj</v>
      </c>
      <c r="L20" s="35"/>
    </row>
    <row r="21" s="1" customFormat="1" ht="6.96" customHeight="1">
      <c r="B21" s="35"/>
      <c r="I21" s="125"/>
      <c r="L21" s="35"/>
    </row>
    <row r="22" s="1" customFormat="1" ht="12" customHeight="1">
      <c r="B22" s="35"/>
      <c r="D22" s="29" t="s">
        <v>30</v>
      </c>
      <c r="I22" s="126" t="s">
        <v>25</v>
      </c>
      <c r="J22" s="24" t="s">
        <v>31</v>
      </c>
      <c r="L22" s="35"/>
    </row>
    <row r="23" s="1" customFormat="1" ht="18" customHeight="1">
      <c r="B23" s="35"/>
      <c r="E23" s="24" t="s">
        <v>32</v>
      </c>
      <c r="I23" s="126" t="s">
        <v>27</v>
      </c>
      <c r="J23" s="24" t="s">
        <v>33</v>
      </c>
      <c r="L23" s="35"/>
    </row>
    <row r="24" s="1" customFormat="1" ht="6.96" customHeight="1">
      <c r="B24" s="35"/>
      <c r="I24" s="125"/>
      <c r="L24" s="35"/>
    </row>
    <row r="25" s="1" customFormat="1" ht="12" customHeight="1">
      <c r="B25" s="35"/>
      <c r="D25" s="29" t="s">
        <v>35</v>
      </c>
      <c r="I25" s="126" t="s">
        <v>25</v>
      </c>
      <c r="J25" s="24" t="s">
        <v>1</v>
      </c>
      <c r="L25" s="35"/>
    </row>
    <row r="26" s="1" customFormat="1" ht="18" customHeight="1">
      <c r="B26" s="35"/>
      <c r="E26" s="24" t="s">
        <v>36</v>
      </c>
      <c r="I26" s="126" t="s">
        <v>27</v>
      </c>
      <c r="J26" s="24" t="s">
        <v>1</v>
      </c>
      <c r="L26" s="35"/>
    </row>
    <row r="27" s="1" customFormat="1" ht="6.96" customHeight="1">
      <c r="B27" s="35"/>
      <c r="I27" s="125"/>
      <c r="L27" s="35"/>
    </row>
    <row r="28" s="1" customFormat="1" ht="12" customHeight="1">
      <c r="B28" s="35"/>
      <c r="D28" s="29" t="s">
        <v>37</v>
      </c>
      <c r="I28" s="125"/>
      <c r="L28" s="35"/>
    </row>
    <row r="29" s="7" customFormat="1" ht="16.5" customHeight="1">
      <c r="B29" s="127"/>
      <c r="E29" s="33" t="s">
        <v>1</v>
      </c>
      <c r="F29" s="33"/>
      <c r="G29" s="33"/>
      <c r="H29" s="33"/>
      <c r="I29" s="128"/>
      <c r="L29" s="127"/>
    </row>
    <row r="30" s="1" customFormat="1" ht="6.96" customHeight="1">
      <c r="B30" s="35"/>
      <c r="I30" s="125"/>
      <c r="L30" s="35"/>
    </row>
    <row r="31" s="1" customFormat="1" ht="6.96" customHeight="1">
      <c r="B31" s="35"/>
      <c r="D31" s="67"/>
      <c r="E31" s="67"/>
      <c r="F31" s="67"/>
      <c r="G31" s="67"/>
      <c r="H31" s="67"/>
      <c r="I31" s="129"/>
      <c r="J31" s="67"/>
      <c r="K31" s="67"/>
      <c r="L31" s="35"/>
    </row>
    <row r="32" s="1" customFormat="1" ht="25.44" customHeight="1">
      <c r="B32" s="35"/>
      <c r="D32" s="130" t="s">
        <v>38</v>
      </c>
      <c r="I32" s="125"/>
      <c r="J32" s="88">
        <f>ROUND(J131, 2)</f>
        <v>0</v>
      </c>
      <c r="L32" s="35"/>
    </row>
    <row r="33" s="1" customFormat="1" ht="6.96" customHeight="1">
      <c r="B33" s="35"/>
      <c r="D33" s="67"/>
      <c r="E33" s="67"/>
      <c r="F33" s="67"/>
      <c r="G33" s="67"/>
      <c r="H33" s="67"/>
      <c r="I33" s="129"/>
      <c r="J33" s="67"/>
      <c r="K33" s="67"/>
      <c r="L33" s="35"/>
    </row>
    <row r="34" s="1" customFormat="1" ht="14.4" customHeight="1">
      <c r="B34" s="35"/>
      <c r="F34" s="39" t="s">
        <v>40</v>
      </c>
      <c r="I34" s="131" t="s">
        <v>39</v>
      </c>
      <c r="J34" s="39" t="s">
        <v>41</v>
      </c>
      <c r="L34" s="35"/>
    </row>
    <row r="35" s="1" customFormat="1" ht="14.4" customHeight="1">
      <c r="B35" s="35"/>
      <c r="D35" s="132" t="s">
        <v>42</v>
      </c>
      <c r="E35" s="29" t="s">
        <v>43</v>
      </c>
      <c r="F35" s="133">
        <f>ROUND((SUM(BE131:BE313)),  2)</f>
        <v>0</v>
      </c>
      <c r="I35" s="134">
        <v>0.20999999999999999</v>
      </c>
      <c r="J35" s="133">
        <f>ROUND(((SUM(BE131:BE313))*I35),  2)</f>
        <v>0</v>
      </c>
      <c r="L35" s="35"/>
    </row>
    <row r="36" s="1" customFormat="1" ht="14.4" customHeight="1">
      <c r="B36" s="35"/>
      <c r="E36" s="29" t="s">
        <v>44</v>
      </c>
      <c r="F36" s="133">
        <f>ROUND((SUM(BF131:BF313)),  2)</f>
        <v>0</v>
      </c>
      <c r="I36" s="134">
        <v>0.14999999999999999</v>
      </c>
      <c r="J36" s="133">
        <f>ROUND(((SUM(BF131:BF313))*I36),  2)</f>
        <v>0</v>
      </c>
      <c r="L36" s="35"/>
    </row>
    <row r="37" hidden="1" s="1" customFormat="1" ht="14.4" customHeight="1">
      <c r="B37" s="35"/>
      <c r="E37" s="29" t="s">
        <v>45</v>
      </c>
      <c r="F37" s="133">
        <f>ROUND((SUM(BG131:BG313)),  2)</f>
        <v>0</v>
      </c>
      <c r="I37" s="134">
        <v>0.20999999999999999</v>
      </c>
      <c r="J37" s="133">
        <f>0</f>
        <v>0</v>
      </c>
      <c r="L37" s="35"/>
    </row>
    <row r="38" hidden="1" s="1" customFormat="1" ht="14.4" customHeight="1">
      <c r="B38" s="35"/>
      <c r="E38" s="29" t="s">
        <v>46</v>
      </c>
      <c r="F38" s="133">
        <f>ROUND((SUM(BH131:BH313)),  2)</f>
        <v>0</v>
      </c>
      <c r="I38" s="134">
        <v>0.14999999999999999</v>
      </c>
      <c r="J38" s="133">
        <f>0</f>
        <v>0</v>
      </c>
      <c r="L38" s="35"/>
    </row>
    <row r="39" hidden="1" s="1" customFormat="1" ht="14.4" customHeight="1">
      <c r="B39" s="35"/>
      <c r="E39" s="29" t="s">
        <v>47</v>
      </c>
      <c r="F39" s="133">
        <f>ROUND((SUM(BI131:BI313)),  2)</f>
        <v>0</v>
      </c>
      <c r="I39" s="134">
        <v>0</v>
      </c>
      <c r="J39" s="133">
        <f>0</f>
        <v>0</v>
      </c>
      <c r="L39" s="35"/>
    </row>
    <row r="40" s="1" customFormat="1" ht="6.96" customHeight="1">
      <c r="B40" s="35"/>
      <c r="I40" s="125"/>
      <c r="L40" s="35"/>
    </row>
    <row r="41" s="1" customFormat="1" ht="25.44" customHeight="1">
      <c r="B41" s="35"/>
      <c r="C41" s="135"/>
      <c r="D41" s="136" t="s">
        <v>48</v>
      </c>
      <c r="E41" s="75"/>
      <c r="F41" s="75"/>
      <c r="G41" s="137" t="s">
        <v>49</v>
      </c>
      <c r="H41" s="138" t="s">
        <v>50</v>
      </c>
      <c r="I41" s="139"/>
      <c r="J41" s="140">
        <f>SUM(J32:J39)</f>
        <v>0</v>
      </c>
      <c r="K41" s="141"/>
      <c r="L41" s="35"/>
    </row>
    <row r="42" s="1" customFormat="1" ht="14.4" customHeight="1">
      <c r="B42" s="35"/>
      <c r="I42" s="125"/>
      <c r="L42" s="35"/>
    </row>
    <row r="43" ht="14.4" customHeight="1">
      <c r="B43" s="19"/>
      <c r="L43" s="19"/>
    </row>
    <row r="44" ht="14.4" customHeight="1">
      <c r="B44" s="19"/>
      <c r="L44" s="19"/>
    </row>
    <row r="45" ht="14.4" customHeight="1">
      <c r="B45" s="19"/>
      <c r="L45" s="19"/>
    </row>
    <row r="46" ht="14.4" customHeight="1">
      <c r="B46" s="19"/>
      <c r="L46" s="19"/>
    </row>
    <row r="47" ht="14.4" customHeight="1">
      <c r="B47" s="19"/>
      <c r="L47" s="19"/>
    </row>
    <row r="48" ht="14.4" customHeight="1">
      <c r="B48" s="19"/>
      <c r="L48" s="19"/>
    </row>
    <row r="49" ht="14.4" customHeight="1">
      <c r="B49" s="19"/>
      <c r="L49" s="19"/>
    </row>
    <row r="50" s="1" customFormat="1" ht="14.4" customHeight="1">
      <c r="B50" s="35"/>
      <c r="D50" s="51" t="s">
        <v>51</v>
      </c>
      <c r="E50" s="52"/>
      <c r="F50" s="52"/>
      <c r="G50" s="51" t="s">
        <v>52</v>
      </c>
      <c r="H50" s="52"/>
      <c r="I50" s="142"/>
      <c r="J50" s="52"/>
      <c r="K50" s="52"/>
      <c r="L50" s="35"/>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1" customFormat="1">
      <c r="B61" s="35"/>
      <c r="D61" s="53" t="s">
        <v>53</v>
      </c>
      <c r="E61" s="37"/>
      <c r="F61" s="143" t="s">
        <v>54</v>
      </c>
      <c r="G61" s="53" t="s">
        <v>53</v>
      </c>
      <c r="H61" s="37"/>
      <c r="I61" s="144"/>
      <c r="J61" s="145" t="s">
        <v>54</v>
      </c>
      <c r="K61" s="37"/>
      <c r="L61" s="35"/>
    </row>
    <row r="62">
      <c r="B62" s="19"/>
      <c r="L62" s="19"/>
    </row>
    <row r="63">
      <c r="B63" s="19"/>
      <c r="L63" s="19"/>
    </row>
    <row r="64">
      <c r="B64" s="19"/>
      <c r="L64" s="19"/>
    </row>
    <row r="65" s="1" customFormat="1">
      <c r="B65" s="35"/>
      <c r="D65" s="51" t="s">
        <v>55</v>
      </c>
      <c r="E65" s="52"/>
      <c r="F65" s="52"/>
      <c r="G65" s="51" t="s">
        <v>56</v>
      </c>
      <c r="H65" s="52"/>
      <c r="I65" s="142"/>
      <c r="J65" s="52"/>
      <c r="K65" s="52"/>
      <c r="L65" s="35"/>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1" customFormat="1">
      <c r="B76" s="35"/>
      <c r="D76" s="53" t="s">
        <v>53</v>
      </c>
      <c r="E76" s="37"/>
      <c r="F76" s="143" t="s">
        <v>54</v>
      </c>
      <c r="G76" s="53" t="s">
        <v>53</v>
      </c>
      <c r="H76" s="37"/>
      <c r="I76" s="144"/>
      <c r="J76" s="145" t="s">
        <v>54</v>
      </c>
      <c r="K76" s="37"/>
      <c r="L76" s="35"/>
    </row>
    <row r="77" s="1" customFormat="1" ht="14.4" customHeight="1">
      <c r="B77" s="54"/>
      <c r="C77" s="55"/>
      <c r="D77" s="55"/>
      <c r="E77" s="55"/>
      <c r="F77" s="55"/>
      <c r="G77" s="55"/>
      <c r="H77" s="55"/>
      <c r="I77" s="146"/>
      <c r="J77" s="55"/>
      <c r="K77" s="55"/>
      <c r="L77" s="35"/>
    </row>
    <row r="81" hidden="1" s="1" customFormat="1" ht="6.96" customHeight="1">
      <c r="B81" s="56"/>
      <c r="C81" s="57"/>
      <c r="D81" s="57"/>
      <c r="E81" s="57"/>
      <c r="F81" s="57"/>
      <c r="G81" s="57"/>
      <c r="H81" s="57"/>
      <c r="I81" s="147"/>
      <c r="J81" s="57"/>
      <c r="K81" s="57"/>
      <c r="L81" s="35"/>
    </row>
    <row r="82" hidden="1" s="1" customFormat="1" ht="24.96" customHeight="1">
      <c r="B82" s="35"/>
      <c r="C82" s="20" t="s">
        <v>111</v>
      </c>
      <c r="I82" s="125"/>
      <c r="L82" s="35"/>
    </row>
    <row r="83" hidden="1" s="1" customFormat="1" ht="6.96" customHeight="1">
      <c r="B83" s="35"/>
      <c r="I83" s="125"/>
      <c r="L83" s="35"/>
    </row>
    <row r="84" hidden="1" s="1" customFormat="1" ht="12" customHeight="1">
      <c r="B84" s="35"/>
      <c r="C84" s="29" t="s">
        <v>16</v>
      </c>
      <c r="I84" s="125"/>
      <c r="L84" s="35"/>
    </row>
    <row r="85" hidden="1" s="1" customFormat="1" ht="16.5" customHeight="1">
      <c r="B85" s="35"/>
      <c r="E85" s="124" t="str">
        <f>E7</f>
        <v>Morava, Napajedla, řkm 161,700-161,975, oprava LB hráze</v>
      </c>
      <c r="F85" s="29"/>
      <c r="G85" s="29"/>
      <c r="H85" s="29"/>
      <c r="I85" s="125"/>
      <c r="L85" s="35"/>
    </row>
    <row r="86" hidden="1" ht="12" customHeight="1">
      <c r="B86" s="19"/>
      <c r="C86" s="29" t="s">
        <v>107</v>
      </c>
      <c r="L86" s="19"/>
    </row>
    <row r="87" hidden="1" s="1" customFormat="1" ht="16.5" customHeight="1">
      <c r="B87" s="35"/>
      <c r="E87" s="124" t="s">
        <v>108</v>
      </c>
      <c r="F87" s="1"/>
      <c r="G87" s="1"/>
      <c r="H87" s="1"/>
      <c r="I87" s="125"/>
      <c r="L87" s="35"/>
    </row>
    <row r="88" hidden="1" s="1" customFormat="1" ht="12" customHeight="1">
      <c r="B88" s="35"/>
      <c r="C88" s="29" t="s">
        <v>109</v>
      </c>
      <c r="I88" s="125"/>
      <c r="L88" s="35"/>
    </row>
    <row r="89" hidden="1" s="1" customFormat="1" ht="16.5" customHeight="1">
      <c r="B89" s="35"/>
      <c r="E89" s="61" t="str">
        <f>E11</f>
        <v>17006-14XT-PA-02 - SO 02 Vedlejší a ostatní náklady</v>
      </c>
      <c r="F89" s="1"/>
      <c r="G89" s="1"/>
      <c r="H89" s="1"/>
      <c r="I89" s="125"/>
      <c r="L89" s="35"/>
    </row>
    <row r="90" hidden="1" s="1" customFormat="1" ht="6.96" customHeight="1">
      <c r="B90" s="35"/>
      <c r="I90" s="125"/>
      <c r="L90" s="35"/>
    </row>
    <row r="91" hidden="1" s="1" customFormat="1" ht="12" customHeight="1">
      <c r="B91" s="35"/>
      <c r="C91" s="29" t="s">
        <v>20</v>
      </c>
      <c r="F91" s="24" t="str">
        <f>F14</f>
        <v>Napajedla</v>
      </c>
      <c r="I91" s="126" t="s">
        <v>22</v>
      </c>
      <c r="J91" s="63" t="str">
        <f>IF(J14="","",J14)</f>
        <v>9. 5. 2017</v>
      </c>
      <c r="L91" s="35"/>
    </row>
    <row r="92" hidden="1" s="1" customFormat="1" ht="6.96" customHeight="1">
      <c r="B92" s="35"/>
      <c r="I92" s="125"/>
      <c r="L92" s="35"/>
    </row>
    <row r="93" hidden="1" s="1" customFormat="1" ht="27.9" customHeight="1">
      <c r="B93" s="35"/>
      <c r="C93" s="29" t="s">
        <v>24</v>
      </c>
      <c r="F93" s="24" t="str">
        <f>E17</f>
        <v xml:space="preserve"> </v>
      </c>
      <c r="I93" s="126" t="s">
        <v>30</v>
      </c>
      <c r="J93" s="33" t="str">
        <f>E23</f>
        <v>Regioprojekt Brno, s.r.o</v>
      </c>
      <c r="L93" s="35"/>
    </row>
    <row r="94" hidden="1" s="1" customFormat="1" ht="15.15" customHeight="1">
      <c r="B94" s="35"/>
      <c r="C94" s="29" t="s">
        <v>28</v>
      </c>
      <c r="F94" s="24" t="str">
        <f>IF(E20="","",E20)</f>
        <v>Vyplň údaj</v>
      </c>
      <c r="I94" s="126" t="s">
        <v>35</v>
      </c>
      <c r="J94" s="33" t="str">
        <f>E26</f>
        <v>Ing. Alena Petříková</v>
      </c>
      <c r="L94" s="35"/>
    </row>
    <row r="95" hidden="1" s="1" customFormat="1" ht="10.32" customHeight="1">
      <c r="B95" s="35"/>
      <c r="I95" s="125"/>
      <c r="L95" s="35"/>
    </row>
    <row r="96" hidden="1" s="1" customFormat="1" ht="29.28" customHeight="1">
      <c r="B96" s="35"/>
      <c r="C96" s="148" t="s">
        <v>112</v>
      </c>
      <c r="D96" s="135"/>
      <c r="E96" s="135"/>
      <c r="F96" s="135"/>
      <c r="G96" s="135"/>
      <c r="H96" s="135"/>
      <c r="I96" s="149"/>
      <c r="J96" s="150" t="s">
        <v>113</v>
      </c>
      <c r="K96" s="135"/>
      <c r="L96" s="35"/>
    </row>
    <row r="97" hidden="1" s="1" customFormat="1" ht="10.32" customHeight="1">
      <c r="B97" s="35"/>
      <c r="I97" s="125"/>
      <c r="L97" s="35"/>
    </row>
    <row r="98" hidden="1" s="1" customFormat="1" ht="22.8" customHeight="1">
      <c r="B98" s="35"/>
      <c r="C98" s="151" t="s">
        <v>114</v>
      </c>
      <c r="I98" s="125"/>
      <c r="J98" s="88">
        <f>J131</f>
        <v>0</v>
      </c>
      <c r="L98" s="35"/>
      <c r="AU98" s="16" t="s">
        <v>115</v>
      </c>
    </row>
    <row r="99" hidden="1" s="8" customFormat="1" ht="24.96" customHeight="1">
      <c r="B99" s="152"/>
      <c r="D99" s="153" t="s">
        <v>116</v>
      </c>
      <c r="E99" s="154"/>
      <c r="F99" s="154"/>
      <c r="G99" s="154"/>
      <c r="H99" s="154"/>
      <c r="I99" s="155"/>
      <c r="J99" s="156">
        <f>J132</f>
        <v>0</v>
      </c>
      <c r="L99" s="152"/>
    </row>
    <row r="100" hidden="1" s="9" customFormat="1" ht="19.92" customHeight="1">
      <c r="B100" s="157"/>
      <c r="D100" s="158" t="s">
        <v>117</v>
      </c>
      <c r="E100" s="159"/>
      <c r="F100" s="159"/>
      <c r="G100" s="159"/>
      <c r="H100" s="159"/>
      <c r="I100" s="160"/>
      <c r="J100" s="161">
        <f>J133</f>
        <v>0</v>
      </c>
      <c r="L100" s="157"/>
    </row>
    <row r="101" hidden="1" s="9" customFormat="1" ht="19.92" customHeight="1">
      <c r="B101" s="157"/>
      <c r="D101" s="158" t="s">
        <v>314</v>
      </c>
      <c r="E101" s="159"/>
      <c r="F101" s="159"/>
      <c r="G101" s="159"/>
      <c r="H101" s="159"/>
      <c r="I101" s="160"/>
      <c r="J101" s="161">
        <f>J195</f>
        <v>0</v>
      </c>
      <c r="L101" s="157"/>
    </row>
    <row r="102" hidden="1" s="9" customFormat="1" ht="19.92" customHeight="1">
      <c r="B102" s="157"/>
      <c r="D102" s="158" t="s">
        <v>315</v>
      </c>
      <c r="E102" s="159"/>
      <c r="F102" s="159"/>
      <c r="G102" s="159"/>
      <c r="H102" s="159"/>
      <c r="I102" s="160"/>
      <c r="J102" s="161">
        <f>J200</f>
        <v>0</v>
      </c>
      <c r="L102" s="157"/>
    </row>
    <row r="103" hidden="1" s="9" customFormat="1" ht="19.92" customHeight="1">
      <c r="B103" s="157"/>
      <c r="D103" s="158" t="s">
        <v>316</v>
      </c>
      <c r="E103" s="159"/>
      <c r="F103" s="159"/>
      <c r="G103" s="159"/>
      <c r="H103" s="159"/>
      <c r="I103" s="160"/>
      <c r="J103" s="161">
        <f>J245</f>
        <v>0</v>
      </c>
      <c r="L103" s="157"/>
    </row>
    <row r="104" hidden="1" s="9" customFormat="1" ht="19.92" customHeight="1">
      <c r="B104" s="157"/>
      <c r="D104" s="158" t="s">
        <v>317</v>
      </c>
      <c r="E104" s="159"/>
      <c r="F104" s="159"/>
      <c r="G104" s="159"/>
      <c r="H104" s="159"/>
      <c r="I104" s="160"/>
      <c r="J104" s="161">
        <f>J252</f>
        <v>0</v>
      </c>
      <c r="L104" s="157"/>
    </row>
    <row r="105" hidden="1" s="9" customFormat="1" ht="19.92" customHeight="1">
      <c r="B105" s="157"/>
      <c r="D105" s="158" t="s">
        <v>318</v>
      </c>
      <c r="E105" s="159"/>
      <c r="F105" s="159"/>
      <c r="G105" s="159"/>
      <c r="H105" s="159"/>
      <c r="I105" s="160"/>
      <c r="J105" s="161">
        <f>J262</f>
        <v>0</v>
      </c>
      <c r="L105" s="157"/>
    </row>
    <row r="106" hidden="1" s="9" customFormat="1" ht="19.92" customHeight="1">
      <c r="B106" s="157"/>
      <c r="D106" s="158" t="s">
        <v>319</v>
      </c>
      <c r="E106" s="159"/>
      <c r="F106" s="159"/>
      <c r="G106" s="159"/>
      <c r="H106" s="159"/>
      <c r="I106" s="160"/>
      <c r="J106" s="161">
        <f>J267</f>
        <v>0</v>
      </c>
      <c r="L106" s="157"/>
    </row>
    <row r="107" hidden="1" s="8" customFormat="1" ht="24.96" customHeight="1">
      <c r="B107" s="152"/>
      <c r="D107" s="153" t="s">
        <v>320</v>
      </c>
      <c r="E107" s="154"/>
      <c r="F107" s="154"/>
      <c r="G107" s="154"/>
      <c r="H107" s="154"/>
      <c r="I107" s="155"/>
      <c r="J107" s="156">
        <f>J271</f>
        <v>0</v>
      </c>
      <c r="L107" s="152"/>
    </row>
    <row r="108" hidden="1" s="9" customFormat="1" ht="19.92" customHeight="1">
      <c r="B108" s="157"/>
      <c r="D108" s="158" t="s">
        <v>118</v>
      </c>
      <c r="E108" s="159"/>
      <c r="F108" s="159"/>
      <c r="G108" s="159"/>
      <c r="H108" s="159"/>
      <c r="I108" s="160"/>
      <c r="J108" s="161">
        <f>J272</f>
        <v>0</v>
      </c>
      <c r="L108" s="157"/>
    </row>
    <row r="109" hidden="1" s="9" customFormat="1" ht="19.92" customHeight="1">
      <c r="B109" s="157"/>
      <c r="D109" s="158" t="s">
        <v>321</v>
      </c>
      <c r="E109" s="159"/>
      <c r="F109" s="159"/>
      <c r="G109" s="159"/>
      <c r="H109" s="159"/>
      <c r="I109" s="160"/>
      <c r="J109" s="161">
        <f>J290</f>
        <v>0</v>
      </c>
      <c r="L109" s="157"/>
    </row>
    <row r="110" hidden="1" s="1" customFormat="1" ht="21.84" customHeight="1">
      <c r="B110" s="35"/>
      <c r="I110" s="125"/>
      <c r="L110" s="35"/>
    </row>
    <row r="111" hidden="1" s="1" customFormat="1" ht="6.96" customHeight="1">
      <c r="B111" s="54"/>
      <c r="C111" s="55"/>
      <c r="D111" s="55"/>
      <c r="E111" s="55"/>
      <c r="F111" s="55"/>
      <c r="G111" s="55"/>
      <c r="H111" s="55"/>
      <c r="I111" s="146"/>
      <c r="J111" s="55"/>
      <c r="K111" s="55"/>
      <c r="L111" s="35"/>
    </row>
    <row r="112" hidden="1"/>
    <row r="113" hidden="1"/>
    <row r="114" hidden="1"/>
    <row r="115" s="1" customFormat="1" ht="6.96" customHeight="1">
      <c r="B115" s="56"/>
      <c r="C115" s="57"/>
      <c r="D115" s="57"/>
      <c r="E115" s="57"/>
      <c r="F115" s="57"/>
      <c r="G115" s="57"/>
      <c r="H115" s="57"/>
      <c r="I115" s="147"/>
      <c r="J115" s="57"/>
      <c r="K115" s="57"/>
      <c r="L115" s="35"/>
    </row>
    <row r="116" s="1" customFormat="1" ht="24.96" customHeight="1">
      <c r="B116" s="35"/>
      <c r="C116" s="20" t="s">
        <v>119</v>
      </c>
      <c r="I116" s="125"/>
      <c r="L116" s="35"/>
    </row>
    <row r="117" s="1" customFormat="1" ht="6.96" customHeight="1">
      <c r="B117" s="35"/>
      <c r="I117" s="125"/>
      <c r="L117" s="35"/>
    </row>
    <row r="118" s="1" customFormat="1" ht="12" customHeight="1">
      <c r="B118" s="35"/>
      <c r="C118" s="29" t="s">
        <v>16</v>
      </c>
      <c r="I118" s="125"/>
      <c r="L118" s="35"/>
    </row>
    <row r="119" s="1" customFormat="1" ht="16.5" customHeight="1">
      <c r="B119" s="35"/>
      <c r="E119" s="124" t="str">
        <f>E7</f>
        <v>Morava, Napajedla, řkm 161,700-161,975, oprava LB hráze</v>
      </c>
      <c r="F119" s="29"/>
      <c r="G119" s="29"/>
      <c r="H119" s="29"/>
      <c r="I119" s="125"/>
      <c r="L119" s="35"/>
    </row>
    <row r="120" ht="12" customHeight="1">
      <c r="B120" s="19"/>
      <c r="C120" s="29" t="s">
        <v>107</v>
      </c>
      <c r="L120" s="19"/>
    </row>
    <row r="121" s="1" customFormat="1" ht="16.5" customHeight="1">
      <c r="B121" s="35"/>
      <c r="E121" s="124" t="s">
        <v>108</v>
      </c>
      <c r="F121" s="1"/>
      <c r="G121" s="1"/>
      <c r="H121" s="1"/>
      <c r="I121" s="125"/>
      <c r="L121" s="35"/>
    </row>
    <row r="122" s="1" customFormat="1" ht="12" customHeight="1">
      <c r="B122" s="35"/>
      <c r="C122" s="29" t="s">
        <v>109</v>
      </c>
      <c r="I122" s="125"/>
      <c r="L122" s="35"/>
    </row>
    <row r="123" s="1" customFormat="1" ht="16.5" customHeight="1">
      <c r="B123" s="35"/>
      <c r="E123" s="61" t="str">
        <f>E11</f>
        <v>17006-14XT-PA-02 - SO 02 Vedlejší a ostatní náklady</v>
      </c>
      <c r="F123" s="1"/>
      <c r="G123" s="1"/>
      <c r="H123" s="1"/>
      <c r="I123" s="125"/>
      <c r="L123" s="35"/>
    </row>
    <row r="124" s="1" customFormat="1" ht="6.96" customHeight="1">
      <c r="B124" s="35"/>
      <c r="I124" s="125"/>
      <c r="L124" s="35"/>
    </row>
    <row r="125" s="1" customFormat="1" ht="12" customHeight="1">
      <c r="B125" s="35"/>
      <c r="C125" s="29" t="s">
        <v>20</v>
      </c>
      <c r="F125" s="24" t="str">
        <f>F14</f>
        <v>Napajedla</v>
      </c>
      <c r="I125" s="126" t="s">
        <v>22</v>
      </c>
      <c r="J125" s="63" t="str">
        <f>IF(J14="","",J14)</f>
        <v>9. 5. 2017</v>
      </c>
      <c r="L125" s="35"/>
    </row>
    <row r="126" s="1" customFormat="1" ht="6.96" customHeight="1">
      <c r="B126" s="35"/>
      <c r="I126" s="125"/>
      <c r="L126" s="35"/>
    </row>
    <row r="127" s="1" customFormat="1" ht="27.9" customHeight="1">
      <c r="B127" s="35"/>
      <c r="C127" s="29" t="s">
        <v>24</v>
      </c>
      <c r="F127" s="24" t="str">
        <f>E17</f>
        <v xml:space="preserve"> </v>
      </c>
      <c r="I127" s="126" t="s">
        <v>30</v>
      </c>
      <c r="J127" s="33" t="str">
        <f>E23</f>
        <v>Regioprojekt Brno, s.r.o</v>
      </c>
      <c r="L127" s="35"/>
    </row>
    <row r="128" s="1" customFormat="1" ht="15.15" customHeight="1">
      <c r="B128" s="35"/>
      <c r="C128" s="29" t="s">
        <v>28</v>
      </c>
      <c r="F128" s="24" t="str">
        <f>IF(E20="","",E20)</f>
        <v>Vyplň údaj</v>
      </c>
      <c r="I128" s="126" t="s">
        <v>35</v>
      </c>
      <c r="J128" s="33" t="str">
        <f>E26</f>
        <v>Ing. Alena Petříková</v>
      </c>
      <c r="L128" s="35"/>
    </row>
    <row r="129" s="1" customFormat="1" ht="10.32" customHeight="1">
      <c r="B129" s="35"/>
      <c r="I129" s="125"/>
      <c r="L129" s="35"/>
    </row>
    <row r="130" s="10" customFormat="1" ht="29.28" customHeight="1">
      <c r="B130" s="162"/>
      <c r="C130" s="163" t="s">
        <v>120</v>
      </c>
      <c r="D130" s="164" t="s">
        <v>63</v>
      </c>
      <c r="E130" s="164" t="s">
        <v>59</v>
      </c>
      <c r="F130" s="164" t="s">
        <v>60</v>
      </c>
      <c r="G130" s="164" t="s">
        <v>121</v>
      </c>
      <c r="H130" s="164" t="s">
        <v>122</v>
      </c>
      <c r="I130" s="165" t="s">
        <v>123</v>
      </c>
      <c r="J130" s="166" t="s">
        <v>113</v>
      </c>
      <c r="K130" s="167" t="s">
        <v>124</v>
      </c>
      <c r="L130" s="162"/>
      <c r="M130" s="80" t="s">
        <v>1</v>
      </c>
      <c r="N130" s="81" t="s">
        <v>42</v>
      </c>
      <c r="O130" s="81" t="s">
        <v>125</v>
      </c>
      <c r="P130" s="81" t="s">
        <v>126</v>
      </c>
      <c r="Q130" s="81" t="s">
        <v>127</v>
      </c>
      <c r="R130" s="81" t="s">
        <v>128</v>
      </c>
      <c r="S130" s="81" t="s">
        <v>129</v>
      </c>
      <c r="T130" s="82" t="s">
        <v>130</v>
      </c>
    </row>
    <row r="131" s="1" customFormat="1" ht="22.8" customHeight="1">
      <c r="B131" s="35"/>
      <c r="C131" s="85" t="s">
        <v>131</v>
      </c>
      <c r="I131" s="125"/>
      <c r="J131" s="168">
        <f>BK131</f>
        <v>0</v>
      </c>
      <c r="L131" s="35"/>
      <c r="M131" s="83"/>
      <c r="N131" s="67"/>
      <c r="O131" s="67"/>
      <c r="P131" s="169">
        <f>P132+P271</f>
        <v>0</v>
      </c>
      <c r="Q131" s="67"/>
      <c r="R131" s="169">
        <f>R132+R271</f>
        <v>465.41340448</v>
      </c>
      <c r="S131" s="67"/>
      <c r="T131" s="170">
        <f>T132+T271</f>
        <v>867.10639999999989</v>
      </c>
      <c r="AT131" s="16" t="s">
        <v>77</v>
      </c>
      <c r="AU131" s="16" t="s">
        <v>115</v>
      </c>
      <c r="BK131" s="171">
        <f>BK132+BK271</f>
        <v>0</v>
      </c>
    </row>
    <row r="132" s="11" customFormat="1" ht="25.92" customHeight="1">
      <c r="B132" s="172"/>
      <c r="D132" s="173" t="s">
        <v>77</v>
      </c>
      <c r="E132" s="174" t="s">
        <v>132</v>
      </c>
      <c r="F132" s="174" t="s">
        <v>133</v>
      </c>
      <c r="I132" s="175"/>
      <c r="J132" s="176">
        <f>BK132</f>
        <v>0</v>
      </c>
      <c r="L132" s="172"/>
      <c r="M132" s="177"/>
      <c r="N132" s="178"/>
      <c r="O132" s="178"/>
      <c r="P132" s="179">
        <f>P133+P195+P200+P245+P252+P262+P267</f>
        <v>0</v>
      </c>
      <c r="Q132" s="178"/>
      <c r="R132" s="179">
        <f>R133+R195+R200+R245+R252+R262+R267</f>
        <v>465.41340448</v>
      </c>
      <c r="S132" s="178"/>
      <c r="T132" s="180">
        <f>T133+T195+T200+T245+T252+T262+T267</f>
        <v>867.10639999999989</v>
      </c>
      <c r="AR132" s="173" t="s">
        <v>83</v>
      </c>
      <c r="AT132" s="181" t="s">
        <v>77</v>
      </c>
      <c r="AU132" s="181" t="s">
        <v>78</v>
      </c>
      <c r="AY132" s="173" t="s">
        <v>134</v>
      </c>
      <c r="BK132" s="182">
        <f>BK133+BK195+BK200+BK245+BK252+BK262+BK267</f>
        <v>0</v>
      </c>
    </row>
    <row r="133" s="11" customFormat="1" ht="22.8" customHeight="1">
      <c r="B133" s="172"/>
      <c r="D133" s="173" t="s">
        <v>77</v>
      </c>
      <c r="E133" s="183" t="s">
        <v>83</v>
      </c>
      <c r="F133" s="183" t="s">
        <v>135</v>
      </c>
      <c r="I133" s="175"/>
      <c r="J133" s="184">
        <f>BK133</f>
        <v>0</v>
      </c>
      <c r="L133" s="172"/>
      <c r="M133" s="177"/>
      <c r="N133" s="178"/>
      <c r="O133" s="178"/>
      <c r="P133" s="179">
        <f>SUM(P134:P194)</f>
        <v>0</v>
      </c>
      <c r="Q133" s="178"/>
      <c r="R133" s="179">
        <f>SUM(R134:R194)</f>
        <v>0.38952947999999998</v>
      </c>
      <c r="S133" s="178"/>
      <c r="T133" s="180">
        <f>SUM(T134:T194)</f>
        <v>826.30799999999988</v>
      </c>
      <c r="AR133" s="173" t="s">
        <v>83</v>
      </c>
      <c r="AT133" s="181" t="s">
        <v>77</v>
      </c>
      <c r="AU133" s="181" t="s">
        <v>83</v>
      </c>
      <c r="AY133" s="173" t="s">
        <v>134</v>
      </c>
      <c r="BK133" s="182">
        <f>SUM(BK134:BK194)</f>
        <v>0</v>
      </c>
    </row>
    <row r="134" s="1" customFormat="1" ht="24" customHeight="1">
      <c r="B134" s="185"/>
      <c r="C134" s="186" t="s">
        <v>83</v>
      </c>
      <c r="D134" s="186" t="s">
        <v>136</v>
      </c>
      <c r="E134" s="187" t="s">
        <v>322</v>
      </c>
      <c r="F134" s="188" t="s">
        <v>323</v>
      </c>
      <c r="G134" s="189" t="s">
        <v>139</v>
      </c>
      <c r="H134" s="190">
        <v>31</v>
      </c>
      <c r="I134" s="191"/>
      <c r="J134" s="192">
        <f>ROUND(I134*H134,2)</f>
        <v>0</v>
      </c>
      <c r="K134" s="188" t="s">
        <v>140</v>
      </c>
      <c r="L134" s="35"/>
      <c r="M134" s="193" t="s">
        <v>1</v>
      </c>
      <c r="N134" s="194" t="s">
        <v>43</v>
      </c>
      <c r="O134" s="71"/>
      <c r="P134" s="195">
        <f>O134*H134</f>
        <v>0</v>
      </c>
      <c r="Q134" s="195">
        <v>0</v>
      </c>
      <c r="R134" s="195">
        <f>Q134*H134</f>
        <v>0</v>
      </c>
      <c r="S134" s="195">
        <v>0</v>
      </c>
      <c r="T134" s="196">
        <f>S134*H134</f>
        <v>0</v>
      </c>
      <c r="AR134" s="197" t="s">
        <v>141</v>
      </c>
      <c r="AT134" s="197" t="s">
        <v>136</v>
      </c>
      <c r="AU134" s="197" t="s">
        <v>85</v>
      </c>
      <c r="AY134" s="16" t="s">
        <v>134</v>
      </c>
      <c r="BE134" s="198">
        <f>IF(N134="základní",J134,0)</f>
        <v>0</v>
      </c>
      <c r="BF134" s="198">
        <f>IF(N134="snížená",J134,0)</f>
        <v>0</v>
      </c>
      <c r="BG134" s="198">
        <f>IF(N134="zákl. přenesená",J134,0)</f>
        <v>0</v>
      </c>
      <c r="BH134" s="198">
        <f>IF(N134="sníž. přenesená",J134,0)</f>
        <v>0</v>
      </c>
      <c r="BI134" s="198">
        <f>IF(N134="nulová",J134,0)</f>
        <v>0</v>
      </c>
      <c r="BJ134" s="16" t="s">
        <v>83</v>
      </c>
      <c r="BK134" s="198">
        <f>ROUND(I134*H134,2)</f>
        <v>0</v>
      </c>
      <c r="BL134" s="16" t="s">
        <v>141</v>
      </c>
      <c r="BM134" s="197" t="s">
        <v>324</v>
      </c>
    </row>
    <row r="135" s="1" customFormat="1">
      <c r="B135" s="35"/>
      <c r="D135" s="199" t="s">
        <v>143</v>
      </c>
      <c r="F135" s="200" t="s">
        <v>325</v>
      </c>
      <c r="I135" s="125"/>
      <c r="L135" s="35"/>
      <c r="M135" s="201"/>
      <c r="N135" s="71"/>
      <c r="O135" s="71"/>
      <c r="P135" s="71"/>
      <c r="Q135" s="71"/>
      <c r="R135" s="71"/>
      <c r="S135" s="71"/>
      <c r="T135" s="72"/>
      <c r="AT135" s="16" t="s">
        <v>143</v>
      </c>
      <c r="AU135" s="16" t="s">
        <v>85</v>
      </c>
    </row>
    <row r="136" s="1" customFormat="1">
      <c r="B136" s="35"/>
      <c r="D136" s="199" t="s">
        <v>145</v>
      </c>
      <c r="F136" s="202" t="s">
        <v>326</v>
      </c>
      <c r="I136" s="125"/>
      <c r="L136" s="35"/>
      <c r="M136" s="201"/>
      <c r="N136" s="71"/>
      <c r="O136" s="71"/>
      <c r="P136" s="71"/>
      <c r="Q136" s="71"/>
      <c r="R136" s="71"/>
      <c r="S136" s="71"/>
      <c r="T136" s="72"/>
      <c r="AT136" s="16" t="s">
        <v>145</v>
      </c>
      <c r="AU136" s="16" t="s">
        <v>85</v>
      </c>
    </row>
    <row r="137" s="12" customFormat="1">
      <c r="B137" s="203"/>
      <c r="D137" s="199" t="s">
        <v>147</v>
      </c>
      <c r="E137" s="204" t="s">
        <v>1</v>
      </c>
      <c r="F137" s="205" t="s">
        <v>327</v>
      </c>
      <c r="H137" s="206">
        <v>31</v>
      </c>
      <c r="I137" s="207"/>
      <c r="L137" s="203"/>
      <c r="M137" s="208"/>
      <c r="N137" s="209"/>
      <c r="O137" s="209"/>
      <c r="P137" s="209"/>
      <c r="Q137" s="209"/>
      <c r="R137" s="209"/>
      <c r="S137" s="209"/>
      <c r="T137" s="210"/>
      <c r="AT137" s="204" t="s">
        <v>147</v>
      </c>
      <c r="AU137" s="204" t="s">
        <v>85</v>
      </c>
      <c r="AV137" s="12" t="s">
        <v>85</v>
      </c>
      <c r="AW137" s="12" t="s">
        <v>34</v>
      </c>
      <c r="AX137" s="12" t="s">
        <v>83</v>
      </c>
      <c r="AY137" s="204" t="s">
        <v>134</v>
      </c>
    </row>
    <row r="138" s="1" customFormat="1" ht="24" customHeight="1">
      <c r="B138" s="185"/>
      <c r="C138" s="186" t="s">
        <v>85</v>
      </c>
      <c r="D138" s="186" t="s">
        <v>136</v>
      </c>
      <c r="E138" s="187" t="s">
        <v>328</v>
      </c>
      <c r="F138" s="188" t="s">
        <v>329</v>
      </c>
      <c r="G138" s="189" t="s">
        <v>189</v>
      </c>
      <c r="H138" s="190">
        <v>11</v>
      </c>
      <c r="I138" s="191"/>
      <c r="J138" s="192">
        <f>ROUND(I138*H138,2)</f>
        <v>0</v>
      </c>
      <c r="K138" s="188" t="s">
        <v>140</v>
      </c>
      <c r="L138" s="35"/>
      <c r="M138" s="193" t="s">
        <v>1</v>
      </c>
      <c r="N138" s="194" t="s">
        <v>43</v>
      </c>
      <c r="O138" s="71"/>
      <c r="P138" s="195">
        <f>O138*H138</f>
        <v>0</v>
      </c>
      <c r="Q138" s="195">
        <v>0</v>
      </c>
      <c r="R138" s="195">
        <f>Q138*H138</f>
        <v>0</v>
      </c>
      <c r="S138" s="195">
        <v>0</v>
      </c>
      <c r="T138" s="196">
        <f>S138*H138</f>
        <v>0</v>
      </c>
      <c r="AR138" s="197" t="s">
        <v>141</v>
      </c>
      <c r="AT138" s="197" t="s">
        <v>136</v>
      </c>
      <c r="AU138" s="197" t="s">
        <v>85</v>
      </c>
      <c r="AY138" s="16" t="s">
        <v>134</v>
      </c>
      <c r="BE138" s="198">
        <f>IF(N138="základní",J138,0)</f>
        <v>0</v>
      </c>
      <c r="BF138" s="198">
        <f>IF(N138="snížená",J138,0)</f>
        <v>0</v>
      </c>
      <c r="BG138" s="198">
        <f>IF(N138="zákl. přenesená",J138,0)</f>
        <v>0</v>
      </c>
      <c r="BH138" s="198">
        <f>IF(N138="sníž. přenesená",J138,0)</f>
        <v>0</v>
      </c>
      <c r="BI138" s="198">
        <f>IF(N138="nulová",J138,0)</f>
        <v>0</v>
      </c>
      <c r="BJ138" s="16" t="s">
        <v>83</v>
      </c>
      <c r="BK138" s="198">
        <f>ROUND(I138*H138,2)</f>
        <v>0</v>
      </c>
      <c r="BL138" s="16" t="s">
        <v>141</v>
      </c>
      <c r="BM138" s="197" t="s">
        <v>330</v>
      </c>
    </row>
    <row r="139" s="1" customFormat="1">
      <c r="B139" s="35"/>
      <c r="D139" s="199" t="s">
        <v>143</v>
      </c>
      <c r="F139" s="200" t="s">
        <v>331</v>
      </c>
      <c r="I139" s="125"/>
      <c r="L139" s="35"/>
      <c r="M139" s="201"/>
      <c r="N139" s="71"/>
      <c r="O139" s="71"/>
      <c r="P139" s="71"/>
      <c r="Q139" s="71"/>
      <c r="R139" s="71"/>
      <c r="S139" s="71"/>
      <c r="T139" s="72"/>
      <c r="AT139" s="16" t="s">
        <v>143</v>
      </c>
      <c r="AU139" s="16" t="s">
        <v>85</v>
      </c>
    </row>
    <row r="140" s="1" customFormat="1">
      <c r="B140" s="35"/>
      <c r="D140" s="199" t="s">
        <v>145</v>
      </c>
      <c r="F140" s="202" t="s">
        <v>332</v>
      </c>
      <c r="I140" s="125"/>
      <c r="L140" s="35"/>
      <c r="M140" s="201"/>
      <c r="N140" s="71"/>
      <c r="O140" s="71"/>
      <c r="P140" s="71"/>
      <c r="Q140" s="71"/>
      <c r="R140" s="71"/>
      <c r="S140" s="71"/>
      <c r="T140" s="72"/>
      <c r="AT140" s="16" t="s">
        <v>145</v>
      </c>
      <c r="AU140" s="16" t="s">
        <v>85</v>
      </c>
    </row>
    <row r="141" s="12" customFormat="1">
      <c r="B141" s="203"/>
      <c r="D141" s="199" t="s">
        <v>147</v>
      </c>
      <c r="E141" s="204" t="s">
        <v>1</v>
      </c>
      <c r="F141" s="205" t="s">
        <v>213</v>
      </c>
      <c r="H141" s="206">
        <v>11</v>
      </c>
      <c r="I141" s="207"/>
      <c r="L141" s="203"/>
      <c r="M141" s="208"/>
      <c r="N141" s="209"/>
      <c r="O141" s="209"/>
      <c r="P141" s="209"/>
      <c r="Q141" s="209"/>
      <c r="R141" s="209"/>
      <c r="S141" s="209"/>
      <c r="T141" s="210"/>
      <c r="AT141" s="204" t="s">
        <v>147</v>
      </c>
      <c r="AU141" s="204" t="s">
        <v>85</v>
      </c>
      <c r="AV141" s="12" t="s">
        <v>85</v>
      </c>
      <c r="AW141" s="12" t="s">
        <v>34</v>
      </c>
      <c r="AX141" s="12" t="s">
        <v>83</v>
      </c>
      <c r="AY141" s="204" t="s">
        <v>134</v>
      </c>
    </row>
    <row r="142" s="1" customFormat="1" ht="24" customHeight="1">
      <c r="B142" s="185"/>
      <c r="C142" s="186" t="s">
        <v>158</v>
      </c>
      <c r="D142" s="186" t="s">
        <v>136</v>
      </c>
      <c r="E142" s="187" t="s">
        <v>333</v>
      </c>
      <c r="F142" s="188" t="s">
        <v>334</v>
      </c>
      <c r="G142" s="189" t="s">
        <v>139</v>
      </c>
      <c r="H142" s="190">
        <v>11.289999999999999</v>
      </c>
      <c r="I142" s="191"/>
      <c r="J142" s="192">
        <f>ROUND(I142*H142,2)</f>
        <v>0</v>
      </c>
      <c r="K142" s="188" t="s">
        <v>140</v>
      </c>
      <c r="L142" s="35"/>
      <c r="M142" s="193" t="s">
        <v>1</v>
      </c>
      <c r="N142" s="194" t="s">
        <v>43</v>
      </c>
      <c r="O142" s="71"/>
      <c r="P142" s="195">
        <f>O142*H142</f>
        <v>0</v>
      </c>
      <c r="Q142" s="195">
        <v>0</v>
      </c>
      <c r="R142" s="195">
        <f>Q142*H142</f>
        <v>0</v>
      </c>
      <c r="S142" s="195">
        <v>0</v>
      </c>
      <c r="T142" s="196">
        <f>S142*H142</f>
        <v>0</v>
      </c>
      <c r="AR142" s="197" t="s">
        <v>141</v>
      </c>
      <c r="AT142" s="197" t="s">
        <v>136</v>
      </c>
      <c r="AU142" s="197" t="s">
        <v>85</v>
      </c>
      <c r="AY142" s="16" t="s">
        <v>134</v>
      </c>
      <c r="BE142" s="198">
        <f>IF(N142="základní",J142,0)</f>
        <v>0</v>
      </c>
      <c r="BF142" s="198">
        <f>IF(N142="snížená",J142,0)</f>
        <v>0</v>
      </c>
      <c r="BG142" s="198">
        <f>IF(N142="zákl. přenesená",J142,0)</f>
        <v>0</v>
      </c>
      <c r="BH142" s="198">
        <f>IF(N142="sníž. přenesená",J142,0)</f>
        <v>0</v>
      </c>
      <c r="BI142" s="198">
        <f>IF(N142="nulová",J142,0)</f>
        <v>0</v>
      </c>
      <c r="BJ142" s="16" t="s">
        <v>83</v>
      </c>
      <c r="BK142" s="198">
        <f>ROUND(I142*H142,2)</f>
        <v>0</v>
      </c>
      <c r="BL142" s="16" t="s">
        <v>141</v>
      </c>
      <c r="BM142" s="197" t="s">
        <v>335</v>
      </c>
    </row>
    <row r="143" s="1" customFormat="1">
      <c r="B143" s="35"/>
      <c r="D143" s="199" t="s">
        <v>143</v>
      </c>
      <c r="F143" s="200" t="s">
        <v>336</v>
      </c>
      <c r="I143" s="125"/>
      <c r="L143" s="35"/>
      <c r="M143" s="201"/>
      <c r="N143" s="71"/>
      <c r="O143" s="71"/>
      <c r="P143" s="71"/>
      <c r="Q143" s="71"/>
      <c r="R143" s="71"/>
      <c r="S143" s="71"/>
      <c r="T143" s="72"/>
      <c r="AT143" s="16" t="s">
        <v>143</v>
      </c>
      <c r="AU143" s="16" t="s">
        <v>85</v>
      </c>
    </row>
    <row r="144" s="1" customFormat="1">
      <c r="B144" s="35"/>
      <c r="D144" s="199" t="s">
        <v>145</v>
      </c>
      <c r="F144" s="202" t="s">
        <v>337</v>
      </c>
      <c r="I144" s="125"/>
      <c r="L144" s="35"/>
      <c r="M144" s="201"/>
      <c r="N144" s="71"/>
      <c r="O144" s="71"/>
      <c r="P144" s="71"/>
      <c r="Q144" s="71"/>
      <c r="R144" s="71"/>
      <c r="S144" s="71"/>
      <c r="T144" s="72"/>
      <c r="AT144" s="16" t="s">
        <v>145</v>
      </c>
      <c r="AU144" s="16" t="s">
        <v>85</v>
      </c>
    </row>
    <row r="145" s="12" customFormat="1">
      <c r="B145" s="203"/>
      <c r="D145" s="199" t="s">
        <v>147</v>
      </c>
      <c r="E145" s="204" t="s">
        <v>1</v>
      </c>
      <c r="F145" s="205" t="s">
        <v>338</v>
      </c>
      <c r="H145" s="206">
        <v>11.289999999999999</v>
      </c>
      <c r="I145" s="207"/>
      <c r="L145" s="203"/>
      <c r="M145" s="208"/>
      <c r="N145" s="209"/>
      <c r="O145" s="209"/>
      <c r="P145" s="209"/>
      <c r="Q145" s="209"/>
      <c r="R145" s="209"/>
      <c r="S145" s="209"/>
      <c r="T145" s="210"/>
      <c r="AT145" s="204" t="s">
        <v>147</v>
      </c>
      <c r="AU145" s="204" t="s">
        <v>85</v>
      </c>
      <c r="AV145" s="12" t="s">
        <v>85</v>
      </c>
      <c r="AW145" s="12" t="s">
        <v>34</v>
      </c>
      <c r="AX145" s="12" t="s">
        <v>83</v>
      </c>
      <c r="AY145" s="204" t="s">
        <v>134</v>
      </c>
    </row>
    <row r="146" s="1" customFormat="1" ht="24" customHeight="1">
      <c r="B146" s="185"/>
      <c r="C146" s="186" t="s">
        <v>181</v>
      </c>
      <c r="D146" s="186" t="s">
        <v>136</v>
      </c>
      <c r="E146" s="187" t="s">
        <v>339</v>
      </c>
      <c r="F146" s="188" t="s">
        <v>340</v>
      </c>
      <c r="G146" s="189" t="s">
        <v>152</v>
      </c>
      <c r="H146" s="190">
        <v>57.960000000000001</v>
      </c>
      <c r="I146" s="191"/>
      <c r="J146" s="192">
        <f>ROUND(I146*H146,2)</f>
        <v>0</v>
      </c>
      <c r="K146" s="188" t="s">
        <v>140</v>
      </c>
      <c r="L146" s="35"/>
      <c r="M146" s="193" t="s">
        <v>1</v>
      </c>
      <c r="N146" s="194" t="s">
        <v>43</v>
      </c>
      <c r="O146" s="71"/>
      <c r="P146" s="195">
        <f>O146*H146</f>
        <v>0</v>
      </c>
      <c r="Q146" s="195">
        <v>0</v>
      </c>
      <c r="R146" s="195">
        <f>Q146*H146</f>
        <v>0</v>
      </c>
      <c r="S146" s="195">
        <v>0</v>
      </c>
      <c r="T146" s="196">
        <f>S146*H146</f>
        <v>0</v>
      </c>
      <c r="AR146" s="197" t="s">
        <v>141</v>
      </c>
      <c r="AT146" s="197" t="s">
        <v>136</v>
      </c>
      <c r="AU146" s="197" t="s">
        <v>85</v>
      </c>
      <c r="AY146" s="16" t="s">
        <v>134</v>
      </c>
      <c r="BE146" s="198">
        <f>IF(N146="základní",J146,0)</f>
        <v>0</v>
      </c>
      <c r="BF146" s="198">
        <f>IF(N146="snížená",J146,0)</f>
        <v>0</v>
      </c>
      <c r="BG146" s="198">
        <f>IF(N146="zákl. přenesená",J146,0)</f>
        <v>0</v>
      </c>
      <c r="BH146" s="198">
        <f>IF(N146="sníž. přenesená",J146,0)</f>
        <v>0</v>
      </c>
      <c r="BI146" s="198">
        <f>IF(N146="nulová",J146,0)</f>
        <v>0</v>
      </c>
      <c r="BJ146" s="16" t="s">
        <v>83</v>
      </c>
      <c r="BK146" s="198">
        <f>ROUND(I146*H146,2)</f>
        <v>0</v>
      </c>
      <c r="BL146" s="16" t="s">
        <v>141</v>
      </c>
      <c r="BM146" s="197" t="s">
        <v>341</v>
      </c>
    </row>
    <row r="147" s="1" customFormat="1">
      <c r="B147" s="35"/>
      <c r="D147" s="199" t="s">
        <v>143</v>
      </c>
      <c r="F147" s="200" t="s">
        <v>342</v>
      </c>
      <c r="I147" s="125"/>
      <c r="L147" s="35"/>
      <c r="M147" s="201"/>
      <c r="N147" s="71"/>
      <c r="O147" s="71"/>
      <c r="P147" s="71"/>
      <c r="Q147" s="71"/>
      <c r="R147" s="71"/>
      <c r="S147" s="71"/>
      <c r="T147" s="72"/>
      <c r="AT147" s="16" t="s">
        <v>143</v>
      </c>
      <c r="AU147" s="16" t="s">
        <v>85</v>
      </c>
    </row>
    <row r="148" s="1" customFormat="1">
      <c r="B148" s="35"/>
      <c r="D148" s="199" t="s">
        <v>145</v>
      </c>
      <c r="F148" s="202" t="s">
        <v>343</v>
      </c>
      <c r="I148" s="125"/>
      <c r="L148" s="35"/>
      <c r="M148" s="201"/>
      <c r="N148" s="71"/>
      <c r="O148" s="71"/>
      <c r="P148" s="71"/>
      <c r="Q148" s="71"/>
      <c r="R148" s="71"/>
      <c r="S148" s="71"/>
      <c r="T148" s="72"/>
      <c r="AT148" s="16" t="s">
        <v>145</v>
      </c>
      <c r="AU148" s="16" t="s">
        <v>85</v>
      </c>
    </row>
    <row r="149" s="12" customFormat="1">
      <c r="B149" s="203"/>
      <c r="D149" s="199" t="s">
        <v>147</v>
      </c>
      <c r="E149" s="204" t="s">
        <v>309</v>
      </c>
      <c r="F149" s="205" t="s">
        <v>344</v>
      </c>
      <c r="H149" s="206">
        <v>57.960000000000001</v>
      </c>
      <c r="I149" s="207"/>
      <c r="L149" s="203"/>
      <c r="M149" s="208"/>
      <c r="N149" s="209"/>
      <c r="O149" s="209"/>
      <c r="P149" s="209"/>
      <c r="Q149" s="209"/>
      <c r="R149" s="209"/>
      <c r="S149" s="209"/>
      <c r="T149" s="210"/>
      <c r="AT149" s="204" t="s">
        <v>147</v>
      </c>
      <c r="AU149" s="204" t="s">
        <v>85</v>
      </c>
      <c r="AV149" s="12" t="s">
        <v>85</v>
      </c>
      <c r="AW149" s="12" t="s">
        <v>34</v>
      </c>
      <c r="AX149" s="12" t="s">
        <v>83</v>
      </c>
      <c r="AY149" s="204" t="s">
        <v>134</v>
      </c>
    </row>
    <row r="150" s="1" customFormat="1" ht="24" customHeight="1">
      <c r="B150" s="185"/>
      <c r="C150" s="186" t="s">
        <v>186</v>
      </c>
      <c r="D150" s="186" t="s">
        <v>136</v>
      </c>
      <c r="E150" s="187" t="s">
        <v>345</v>
      </c>
      <c r="F150" s="188" t="s">
        <v>346</v>
      </c>
      <c r="G150" s="189" t="s">
        <v>152</v>
      </c>
      <c r="H150" s="190">
        <v>17.388000000000002</v>
      </c>
      <c r="I150" s="191"/>
      <c r="J150" s="192">
        <f>ROUND(I150*H150,2)</f>
        <v>0</v>
      </c>
      <c r="K150" s="188" t="s">
        <v>140</v>
      </c>
      <c r="L150" s="35"/>
      <c r="M150" s="193" t="s">
        <v>1</v>
      </c>
      <c r="N150" s="194" t="s">
        <v>43</v>
      </c>
      <c r="O150" s="71"/>
      <c r="P150" s="195">
        <f>O150*H150</f>
        <v>0</v>
      </c>
      <c r="Q150" s="195">
        <v>0</v>
      </c>
      <c r="R150" s="195">
        <f>Q150*H150</f>
        <v>0</v>
      </c>
      <c r="S150" s="195">
        <v>0</v>
      </c>
      <c r="T150" s="196">
        <f>S150*H150</f>
        <v>0</v>
      </c>
      <c r="AR150" s="197" t="s">
        <v>141</v>
      </c>
      <c r="AT150" s="197" t="s">
        <v>136</v>
      </c>
      <c r="AU150" s="197" t="s">
        <v>85</v>
      </c>
      <c r="AY150" s="16" t="s">
        <v>134</v>
      </c>
      <c r="BE150" s="198">
        <f>IF(N150="základní",J150,0)</f>
        <v>0</v>
      </c>
      <c r="BF150" s="198">
        <f>IF(N150="snížená",J150,0)</f>
        <v>0</v>
      </c>
      <c r="BG150" s="198">
        <f>IF(N150="zákl. přenesená",J150,0)</f>
        <v>0</v>
      </c>
      <c r="BH150" s="198">
        <f>IF(N150="sníž. přenesená",J150,0)</f>
        <v>0</v>
      </c>
      <c r="BI150" s="198">
        <f>IF(N150="nulová",J150,0)</f>
        <v>0</v>
      </c>
      <c r="BJ150" s="16" t="s">
        <v>83</v>
      </c>
      <c r="BK150" s="198">
        <f>ROUND(I150*H150,2)</f>
        <v>0</v>
      </c>
      <c r="BL150" s="16" t="s">
        <v>141</v>
      </c>
      <c r="BM150" s="197" t="s">
        <v>347</v>
      </c>
    </row>
    <row r="151" s="1" customFormat="1">
      <c r="B151" s="35"/>
      <c r="D151" s="199" t="s">
        <v>143</v>
      </c>
      <c r="F151" s="200" t="s">
        <v>348</v>
      </c>
      <c r="I151" s="125"/>
      <c r="L151" s="35"/>
      <c r="M151" s="201"/>
      <c r="N151" s="71"/>
      <c r="O151" s="71"/>
      <c r="P151" s="71"/>
      <c r="Q151" s="71"/>
      <c r="R151" s="71"/>
      <c r="S151" s="71"/>
      <c r="T151" s="72"/>
      <c r="AT151" s="16" t="s">
        <v>143</v>
      </c>
      <c r="AU151" s="16" t="s">
        <v>85</v>
      </c>
    </row>
    <row r="152" s="1" customFormat="1">
      <c r="B152" s="35"/>
      <c r="D152" s="199" t="s">
        <v>145</v>
      </c>
      <c r="F152" s="202" t="s">
        <v>343</v>
      </c>
      <c r="I152" s="125"/>
      <c r="L152" s="35"/>
      <c r="M152" s="201"/>
      <c r="N152" s="71"/>
      <c r="O152" s="71"/>
      <c r="P152" s="71"/>
      <c r="Q152" s="71"/>
      <c r="R152" s="71"/>
      <c r="S152" s="71"/>
      <c r="T152" s="72"/>
      <c r="AT152" s="16" t="s">
        <v>145</v>
      </c>
      <c r="AU152" s="16" t="s">
        <v>85</v>
      </c>
    </row>
    <row r="153" s="12" customFormat="1">
      <c r="B153" s="203"/>
      <c r="D153" s="199" t="s">
        <v>147</v>
      </c>
      <c r="E153" s="204" t="s">
        <v>1</v>
      </c>
      <c r="F153" s="205" t="s">
        <v>349</v>
      </c>
      <c r="H153" s="206">
        <v>17.388000000000002</v>
      </c>
      <c r="I153" s="207"/>
      <c r="L153" s="203"/>
      <c r="M153" s="208"/>
      <c r="N153" s="209"/>
      <c r="O153" s="209"/>
      <c r="P153" s="209"/>
      <c r="Q153" s="209"/>
      <c r="R153" s="209"/>
      <c r="S153" s="209"/>
      <c r="T153" s="210"/>
      <c r="AT153" s="204" t="s">
        <v>147</v>
      </c>
      <c r="AU153" s="204" t="s">
        <v>85</v>
      </c>
      <c r="AV153" s="12" t="s">
        <v>85</v>
      </c>
      <c r="AW153" s="12" t="s">
        <v>34</v>
      </c>
      <c r="AX153" s="12" t="s">
        <v>83</v>
      </c>
      <c r="AY153" s="204" t="s">
        <v>134</v>
      </c>
    </row>
    <row r="154" s="1" customFormat="1" ht="16.5" customHeight="1">
      <c r="B154" s="185"/>
      <c r="C154" s="186" t="s">
        <v>194</v>
      </c>
      <c r="D154" s="186" t="s">
        <v>136</v>
      </c>
      <c r="E154" s="187" t="s">
        <v>350</v>
      </c>
      <c r="F154" s="188" t="s">
        <v>351</v>
      </c>
      <c r="G154" s="189" t="s">
        <v>139</v>
      </c>
      <c r="H154" s="190">
        <v>84</v>
      </c>
      <c r="I154" s="191"/>
      <c r="J154" s="192">
        <f>ROUND(I154*H154,2)</f>
        <v>0</v>
      </c>
      <c r="K154" s="188" t="s">
        <v>140</v>
      </c>
      <c r="L154" s="35"/>
      <c r="M154" s="193" t="s">
        <v>1</v>
      </c>
      <c r="N154" s="194" t="s">
        <v>43</v>
      </c>
      <c r="O154" s="71"/>
      <c r="P154" s="195">
        <f>O154*H154</f>
        <v>0</v>
      </c>
      <c r="Q154" s="195">
        <v>0.00085132000000000003</v>
      </c>
      <c r="R154" s="195">
        <f>Q154*H154</f>
        <v>0.071510879999999999</v>
      </c>
      <c r="S154" s="195">
        <v>0</v>
      </c>
      <c r="T154" s="196">
        <f>S154*H154</f>
        <v>0</v>
      </c>
      <c r="AR154" s="197" t="s">
        <v>141</v>
      </c>
      <c r="AT154" s="197" t="s">
        <v>136</v>
      </c>
      <c r="AU154" s="197" t="s">
        <v>85</v>
      </c>
      <c r="AY154" s="16" t="s">
        <v>134</v>
      </c>
      <c r="BE154" s="198">
        <f>IF(N154="základní",J154,0)</f>
        <v>0</v>
      </c>
      <c r="BF154" s="198">
        <f>IF(N154="snížená",J154,0)</f>
        <v>0</v>
      </c>
      <c r="BG154" s="198">
        <f>IF(N154="zákl. přenesená",J154,0)</f>
        <v>0</v>
      </c>
      <c r="BH154" s="198">
        <f>IF(N154="sníž. přenesená",J154,0)</f>
        <v>0</v>
      </c>
      <c r="BI154" s="198">
        <f>IF(N154="nulová",J154,0)</f>
        <v>0</v>
      </c>
      <c r="BJ154" s="16" t="s">
        <v>83</v>
      </c>
      <c r="BK154" s="198">
        <f>ROUND(I154*H154,2)</f>
        <v>0</v>
      </c>
      <c r="BL154" s="16" t="s">
        <v>141</v>
      </c>
      <c r="BM154" s="197" t="s">
        <v>352</v>
      </c>
    </row>
    <row r="155" s="1" customFormat="1">
      <c r="B155" s="35"/>
      <c r="D155" s="199" t="s">
        <v>143</v>
      </c>
      <c r="F155" s="200" t="s">
        <v>353</v>
      </c>
      <c r="I155" s="125"/>
      <c r="L155" s="35"/>
      <c r="M155" s="201"/>
      <c r="N155" s="71"/>
      <c r="O155" s="71"/>
      <c r="P155" s="71"/>
      <c r="Q155" s="71"/>
      <c r="R155" s="71"/>
      <c r="S155" s="71"/>
      <c r="T155" s="72"/>
      <c r="AT155" s="16" t="s">
        <v>143</v>
      </c>
      <c r="AU155" s="16" t="s">
        <v>85</v>
      </c>
    </row>
    <row r="156" s="1" customFormat="1">
      <c r="B156" s="35"/>
      <c r="D156" s="199" t="s">
        <v>145</v>
      </c>
      <c r="F156" s="202" t="s">
        <v>354</v>
      </c>
      <c r="I156" s="125"/>
      <c r="L156" s="35"/>
      <c r="M156" s="201"/>
      <c r="N156" s="71"/>
      <c r="O156" s="71"/>
      <c r="P156" s="71"/>
      <c r="Q156" s="71"/>
      <c r="R156" s="71"/>
      <c r="S156" s="71"/>
      <c r="T156" s="72"/>
      <c r="AT156" s="16" t="s">
        <v>145</v>
      </c>
      <c r="AU156" s="16" t="s">
        <v>85</v>
      </c>
    </row>
    <row r="157" s="12" customFormat="1">
      <c r="B157" s="203"/>
      <c r="D157" s="199" t="s">
        <v>147</v>
      </c>
      <c r="E157" s="204" t="s">
        <v>1</v>
      </c>
      <c r="F157" s="205" t="s">
        <v>355</v>
      </c>
      <c r="H157" s="206">
        <v>84</v>
      </c>
      <c r="I157" s="207"/>
      <c r="L157" s="203"/>
      <c r="M157" s="208"/>
      <c r="N157" s="209"/>
      <c r="O157" s="209"/>
      <c r="P157" s="209"/>
      <c r="Q157" s="209"/>
      <c r="R157" s="209"/>
      <c r="S157" s="209"/>
      <c r="T157" s="210"/>
      <c r="AT157" s="204" t="s">
        <v>147</v>
      </c>
      <c r="AU157" s="204" t="s">
        <v>85</v>
      </c>
      <c r="AV157" s="12" t="s">
        <v>85</v>
      </c>
      <c r="AW157" s="12" t="s">
        <v>34</v>
      </c>
      <c r="AX157" s="12" t="s">
        <v>83</v>
      </c>
      <c r="AY157" s="204" t="s">
        <v>134</v>
      </c>
    </row>
    <row r="158" s="1" customFormat="1" ht="16.5" customHeight="1">
      <c r="B158" s="185"/>
      <c r="C158" s="186" t="s">
        <v>203</v>
      </c>
      <c r="D158" s="186" t="s">
        <v>136</v>
      </c>
      <c r="E158" s="187" t="s">
        <v>356</v>
      </c>
      <c r="F158" s="188" t="s">
        <v>357</v>
      </c>
      <c r="G158" s="189" t="s">
        <v>152</v>
      </c>
      <c r="H158" s="190">
        <v>105</v>
      </c>
      <c r="I158" s="191"/>
      <c r="J158" s="192">
        <f>ROUND(I158*H158,2)</f>
        <v>0</v>
      </c>
      <c r="K158" s="188" t="s">
        <v>140</v>
      </c>
      <c r="L158" s="35"/>
      <c r="M158" s="193" t="s">
        <v>1</v>
      </c>
      <c r="N158" s="194" t="s">
        <v>43</v>
      </c>
      <c r="O158" s="71"/>
      <c r="P158" s="195">
        <f>O158*H158</f>
        <v>0</v>
      </c>
      <c r="Q158" s="195">
        <v>0.00045731999999999999</v>
      </c>
      <c r="R158" s="195">
        <f>Q158*H158</f>
        <v>0.048018600000000002</v>
      </c>
      <c r="S158" s="195">
        <v>0</v>
      </c>
      <c r="T158" s="196">
        <f>S158*H158</f>
        <v>0</v>
      </c>
      <c r="AR158" s="197" t="s">
        <v>141</v>
      </c>
      <c r="AT158" s="197" t="s">
        <v>136</v>
      </c>
      <c r="AU158" s="197" t="s">
        <v>85</v>
      </c>
      <c r="AY158" s="16" t="s">
        <v>134</v>
      </c>
      <c r="BE158" s="198">
        <f>IF(N158="základní",J158,0)</f>
        <v>0</v>
      </c>
      <c r="BF158" s="198">
        <f>IF(N158="snížená",J158,0)</f>
        <v>0</v>
      </c>
      <c r="BG158" s="198">
        <f>IF(N158="zákl. přenesená",J158,0)</f>
        <v>0</v>
      </c>
      <c r="BH158" s="198">
        <f>IF(N158="sníž. přenesená",J158,0)</f>
        <v>0</v>
      </c>
      <c r="BI158" s="198">
        <f>IF(N158="nulová",J158,0)</f>
        <v>0</v>
      </c>
      <c r="BJ158" s="16" t="s">
        <v>83</v>
      </c>
      <c r="BK158" s="198">
        <f>ROUND(I158*H158,2)</f>
        <v>0</v>
      </c>
      <c r="BL158" s="16" t="s">
        <v>141</v>
      </c>
      <c r="BM158" s="197" t="s">
        <v>358</v>
      </c>
    </row>
    <row r="159" s="1" customFormat="1">
      <c r="B159" s="35"/>
      <c r="D159" s="199" t="s">
        <v>143</v>
      </c>
      <c r="F159" s="200" t="s">
        <v>359</v>
      </c>
      <c r="I159" s="125"/>
      <c r="L159" s="35"/>
      <c r="M159" s="201"/>
      <c r="N159" s="71"/>
      <c r="O159" s="71"/>
      <c r="P159" s="71"/>
      <c r="Q159" s="71"/>
      <c r="R159" s="71"/>
      <c r="S159" s="71"/>
      <c r="T159" s="72"/>
      <c r="AT159" s="16" t="s">
        <v>143</v>
      </c>
      <c r="AU159" s="16" t="s">
        <v>85</v>
      </c>
    </row>
    <row r="160" s="1" customFormat="1">
      <c r="B160" s="35"/>
      <c r="D160" s="199" t="s">
        <v>145</v>
      </c>
      <c r="F160" s="202" t="s">
        <v>360</v>
      </c>
      <c r="I160" s="125"/>
      <c r="L160" s="35"/>
      <c r="M160" s="201"/>
      <c r="N160" s="71"/>
      <c r="O160" s="71"/>
      <c r="P160" s="71"/>
      <c r="Q160" s="71"/>
      <c r="R160" s="71"/>
      <c r="S160" s="71"/>
      <c r="T160" s="72"/>
      <c r="AT160" s="16" t="s">
        <v>145</v>
      </c>
      <c r="AU160" s="16" t="s">
        <v>85</v>
      </c>
    </row>
    <row r="161" s="12" customFormat="1">
      <c r="B161" s="203"/>
      <c r="D161" s="199" t="s">
        <v>147</v>
      </c>
      <c r="E161" s="204" t="s">
        <v>1</v>
      </c>
      <c r="F161" s="205" t="s">
        <v>361</v>
      </c>
      <c r="H161" s="206">
        <v>105</v>
      </c>
      <c r="I161" s="207"/>
      <c r="L161" s="203"/>
      <c r="M161" s="208"/>
      <c r="N161" s="209"/>
      <c r="O161" s="209"/>
      <c r="P161" s="209"/>
      <c r="Q161" s="209"/>
      <c r="R161" s="209"/>
      <c r="S161" s="209"/>
      <c r="T161" s="210"/>
      <c r="AT161" s="204" t="s">
        <v>147</v>
      </c>
      <c r="AU161" s="204" t="s">
        <v>85</v>
      </c>
      <c r="AV161" s="12" t="s">
        <v>85</v>
      </c>
      <c r="AW161" s="12" t="s">
        <v>34</v>
      </c>
      <c r="AX161" s="12" t="s">
        <v>83</v>
      </c>
      <c r="AY161" s="204" t="s">
        <v>134</v>
      </c>
    </row>
    <row r="162" s="1" customFormat="1" ht="24" customHeight="1">
      <c r="B162" s="185"/>
      <c r="C162" s="186" t="s">
        <v>213</v>
      </c>
      <c r="D162" s="186" t="s">
        <v>136</v>
      </c>
      <c r="E162" s="187" t="s">
        <v>362</v>
      </c>
      <c r="F162" s="188" t="s">
        <v>363</v>
      </c>
      <c r="G162" s="189" t="s">
        <v>152</v>
      </c>
      <c r="H162" s="190">
        <v>88.872</v>
      </c>
      <c r="I162" s="191"/>
      <c r="J162" s="192">
        <f>ROUND(I162*H162,2)</f>
        <v>0</v>
      </c>
      <c r="K162" s="188" t="s">
        <v>140</v>
      </c>
      <c r="L162" s="35"/>
      <c r="M162" s="193" t="s">
        <v>1</v>
      </c>
      <c r="N162" s="194" t="s">
        <v>43</v>
      </c>
      <c r="O162" s="71"/>
      <c r="P162" s="195">
        <f>O162*H162</f>
        <v>0</v>
      </c>
      <c r="Q162" s="195">
        <v>0</v>
      </c>
      <c r="R162" s="195">
        <f>Q162*H162</f>
        <v>0</v>
      </c>
      <c r="S162" s="195">
        <v>0</v>
      </c>
      <c r="T162" s="196">
        <f>S162*H162</f>
        <v>0</v>
      </c>
      <c r="AR162" s="197" t="s">
        <v>141</v>
      </c>
      <c r="AT162" s="197" t="s">
        <v>136</v>
      </c>
      <c r="AU162" s="197" t="s">
        <v>85</v>
      </c>
      <c r="AY162" s="16" t="s">
        <v>134</v>
      </c>
      <c r="BE162" s="198">
        <f>IF(N162="základní",J162,0)</f>
        <v>0</v>
      </c>
      <c r="BF162" s="198">
        <f>IF(N162="snížená",J162,0)</f>
        <v>0</v>
      </c>
      <c r="BG162" s="198">
        <f>IF(N162="zákl. přenesená",J162,0)</f>
        <v>0</v>
      </c>
      <c r="BH162" s="198">
        <f>IF(N162="sníž. přenesená",J162,0)</f>
        <v>0</v>
      </c>
      <c r="BI162" s="198">
        <f>IF(N162="nulová",J162,0)</f>
        <v>0</v>
      </c>
      <c r="BJ162" s="16" t="s">
        <v>83</v>
      </c>
      <c r="BK162" s="198">
        <f>ROUND(I162*H162,2)</f>
        <v>0</v>
      </c>
      <c r="BL162" s="16" t="s">
        <v>141</v>
      </c>
      <c r="BM162" s="197" t="s">
        <v>364</v>
      </c>
    </row>
    <row r="163" s="1" customFormat="1">
      <c r="B163" s="35"/>
      <c r="D163" s="199" t="s">
        <v>143</v>
      </c>
      <c r="F163" s="200" t="s">
        <v>365</v>
      </c>
      <c r="I163" s="125"/>
      <c r="L163" s="35"/>
      <c r="M163" s="201"/>
      <c r="N163" s="71"/>
      <c r="O163" s="71"/>
      <c r="P163" s="71"/>
      <c r="Q163" s="71"/>
      <c r="R163" s="71"/>
      <c r="S163" s="71"/>
      <c r="T163" s="72"/>
      <c r="AT163" s="16" t="s">
        <v>143</v>
      </c>
      <c r="AU163" s="16" t="s">
        <v>85</v>
      </c>
    </row>
    <row r="164" s="1" customFormat="1">
      <c r="B164" s="35"/>
      <c r="D164" s="199" t="s">
        <v>145</v>
      </c>
      <c r="F164" s="229" t="s">
        <v>366</v>
      </c>
      <c r="I164" s="125"/>
      <c r="L164" s="35"/>
      <c r="M164" s="201"/>
      <c r="N164" s="71"/>
      <c r="O164" s="71"/>
      <c r="P164" s="71"/>
      <c r="Q164" s="71"/>
      <c r="R164" s="71"/>
      <c r="S164" s="71"/>
      <c r="T164" s="72"/>
      <c r="AT164" s="16" t="s">
        <v>145</v>
      </c>
      <c r="AU164" s="16" t="s">
        <v>85</v>
      </c>
    </row>
    <row r="165" s="12" customFormat="1">
      <c r="B165" s="203"/>
      <c r="D165" s="199" t="s">
        <v>147</v>
      </c>
      <c r="E165" s="204" t="s">
        <v>311</v>
      </c>
      <c r="F165" s="205" t="s">
        <v>367</v>
      </c>
      <c r="H165" s="206">
        <v>88.872</v>
      </c>
      <c r="I165" s="207"/>
      <c r="L165" s="203"/>
      <c r="M165" s="208"/>
      <c r="N165" s="209"/>
      <c r="O165" s="209"/>
      <c r="P165" s="209"/>
      <c r="Q165" s="209"/>
      <c r="R165" s="209"/>
      <c r="S165" s="209"/>
      <c r="T165" s="210"/>
      <c r="AT165" s="204" t="s">
        <v>147</v>
      </c>
      <c r="AU165" s="204" t="s">
        <v>85</v>
      </c>
      <c r="AV165" s="12" t="s">
        <v>85</v>
      </c>
      <c r="AW165" s="12" t="s">
        <v>34</v>
      </c>
      <c r="AX165" s="12" t="s">
        <v>83</v>
      </c>
      <c r="AY165" s="204" t="s">
        <v>134</v>
      </c>
    </row>
    <row r="166" s="1" customFormat="1" ht="24" customHeight="1">
      <c r="B166" s="185"/>
      <c r="C166" s="186" t="s">
        <v>220</v>
      </c>
      <c r="D166" s="186" t="s">
        <v>136</v>
      </c>
      <c r="E166" s="187" t="s">
        <v>368</v>
      </c>
      <c r="F166" s="188" t="s">
        <v>369</v>
      </c>
      <c r="G166" s="189" t="s">
        <v>189</v>
      </c>
      <c r="H166" s="190">
        <v>10</v>
      </c>
      <c r="I166" s="191"/>
      <c r="J166" s="192">
        <f>ROUND(I166*H166,2)</f>
        <v>0</v>
      </c>
      <c r="K166" s="188" t="s">
        <v>140</v>
      </c>
      <c r="L166" s="35"/>
      <c r="M166" s="193" t="s">
        <v>1</v>
      </c>
      <c r="N166" s="194" t="s">
        <v>43</v>
      </c>
      <c r="O166" s="71"/>
      <c r="P166" s="195">
        <f>O166*H166</f>
        <v>0</v>
      </c>
      <c r="Q166" s="195">
        <v>0</v>
      </c>
      <c r="R166" s="195">
        <f>Q166*H166</f>
        <v>0</v>
      </c>
      <c r="S166" s="195">
        <v>0</v>
      </c>
      <c r="T166" s="196">
        <f>S166*H166</f>
        <v>0</v>
      </c>
      <c r="AR166" s="197" t="s">
        <v>141</v>
      </c>
      <c r="AT166" s="197" t="s">
        <v>136</v>
      </c>
      <c r="AU166" s="197" t="s">
        <v>85</v>
      </c>
      <c r="AY166" s="16" t="s">
        <v>134</v>
      </c>
      <c r="BE166" s="198">
        <f>IF(N166="základní",J166,0)</f>
        <v>0</v>
      </c>
      <c r="BF166" s="198">
        <f>IF(N166="snížená",J166,0)</f>
        <v>0</v>
      </c>
      <c r="BG166" s="198">
        <f>IF(N166="zákl. přenesená",J166,0)</f>
        <v>0</v>
      </c>
      <c r="BH166" s="198">
        <f>IF(N166="sníž. přenesená",J166,0)</f>
        <v>0</v>
      </c>
      <c r="BI166" s="198">
        <f>IF(N166="nulová",J166,0)</f>
        <v>0</v>
      </c>
      <c r="BJ166" s="16" t="s">
        <v>83</v>
      </c>
      <c r="BK166" s="198">
        <f>ROUND(I166*H166,2)</f>
        <v>0</v>
      </c>
      <c r="BL166" s="16" t="s">
        <v>141</v>
      </c>
      <c r="BM166" s="197" t="s">
        <v>370</v>
      </c>
    </row>
    <row r="167" s="1" customFormat="1">
      <c r="B167" s="35"/>
      <c r="D167" s="199" t="s">
        <v>143</v>
      </c>
      <c r="F167" s="200" t="s">
        <v>371</v>
      </c>
      <c r="I167" s="125"/>
      <c r="L167" s="35"/>
      <c r="M167" s="201"/>
      <c r="N167" s="71"/>
      <c r="O167" s="71"/>
      <c r="P167" s="71"/>
      <c r="Q167" s="71"/>
      <c r="R167" s="71"/>
      <c r="S167" s="71"/>
      <c r="T167" s="72"/>
      <c r="AT167" s="16" t="s">
        <v>143</v>
      </c>
      <c r="AU167" s="16" t="s">
        <v>85</v>
      </c>
    </row>
    <row r="168" s="1" customFormat="1">
      <c r="B168" s="35"/>
      <c r="D168" s="199" t="s">
        <v>145</v>
      </c>
      <c r="F168" s="202" t="s">
        <v>372</v>
      </c>
      <c r="I168" s="125"/>
      <c r="L168" s="35"/>
      <c r="M168" s="201"/>
      <c r="N168" s="71"/>
      <c r="O168" s="71"/>
      <c r="P168" s="71"/>
      <c r="Q168" s="71"/>
      <c r="R168" s="71"/>
      <c r="S168" s="71"/>
      <c r="T168" s="72"/>
      <c r="AT168" s="16" t="s">
        <v>145</v>
      </c>
      <c r="AU168" s="16" t="s">
        <v>85</v>
      </c>
    </row>
    <row r="169" s="12" customFormat="1">
      <c r="B169" s="203"/>
      <c r="D169" s="199" t="s">
        <v>147</v>
      </c>
      <c r="E169" s="204" t="s">
        <v>306</v>
      </c>
      <c r="F169" s="205" t="s">
        <v>203</v>
      </c>
      <c r="H169" s="206">
        <v>10</v>
      </c>
      <c r="I169" s="207"/>
      <c r="L169" s="203"/>
      <c r="M169" s="208"/>
      <c r="N169" s="209"/>
      <c r="O169" s="209"/>
      <c r="P169" s="209"/>
      <c r="Q169" s="209"/>
      <c r="R169" s="209"/>
      <c r="S169" s="209"/>
      <c r="T169" s="210"/>
      <c r="AT169" s="204" t="s">
        <v>147</v>
      </c>
      <c r="AU169" s="204" t="s">
        <v>85</v>
      </c>
      <c r="AV169" s="12" t="s">
        <v>85</v>
      </c>
      <c r="AW169" s="12" t="s">
        <v>34</v>
      </c>
      <c r="AX169" s="12" t="s">
        <v>83</v>
      </c>
      <c r="AY169" s="204" t="s">
        <v>134</v>
      </c>
    </row>
    <row r="170" s="1" customFormat="1" ht="16.5" customHeight="1">
      <c r="B170" s="185"/>
      <c r="C170" s="219" t="s">
        <v>227</v>
      </c>
      <c r="D170" s="219" t="s">
        <v>204</v>
      </c>
      <c r="E170" s="220" t="s">
        <v>373</v>
      </c>
      <c r="F170" s="221" t="s">
        <v>374</v>
      </c>
      <c r="G170" s="222" t="s">
        <v>189</v>
      </c>
      <c r="H170" s="223">
        <v>10</v>
      </c>
      <c r="I170" s="224"/>
      <c r="J170" s="225">
        <f>ROUND(I170*H170,2)</f>
        <v>0</v>
      </c>
      <c r="K170" s="221" t="s">
        <v>140</v>
      </c>
      <c r="L170" s="226"/>
      <c r="M170" s="227" t="s">
        <v>1</v>
      </c>
      <c r="N170" s="228" t="s">
        <v>43</v>
      </c>
      <c r="O170" s="71"/>
      <c r="P170" s="195">
        <f>O170*H170</f>
        <v>0</v>
      </c>
      <c r="Q170" s="195">
        <v>0.027</v>
      </c>
      <c r="R170" s="195">
        <f>Q170*H170</f>
        <v>0.27000000000000002</v>
      </c>
      <c r="S170" s="195">
        <v>0</v>
      </c>
      <c r="T170" s="196">
        <f>S170*H170</f>
        <v>0</v>
      </c>
      <c r="AR170" s="197" t="s">
        <v>186</v>
      </c>
      <c r="AT170" s="197" t="s">
        <v>204</v>
      </c>
      <c r="AU170" s="197" t="s">
        <v>85</v>
      </c>
      <c r="AY170" s="16" t="s">
        <v>134</v>
      </c>
      <c r="BE170" s="198">
        <f>IF(N170="základní",J170,0)</f>
        <v>0</v>
      </c>
      <c r="BF170" s="198">
        <f>IF(N170="snížená",J170,0)</f>
        <v>0</v>
      </c>
      <c r="BG170" s="198">
        <f>IF(N170="zákl. přenesená",J170,0)</f>
        <v>0</v>
      </c>
      <c r="BH170" s="198">
        <f>IF(N170="sníž. přenesená",J170,0)</f>
        <v>0</v>
      </c>
      <c r="BI170" s="198">
        <f>IF(N170="nulová",J170,0)</f>
        <v>0</v>
      </c>
      <c r="BJ170" s="16" t="s">
        <v>83</v>
      </c>
      <c r="BK170" s="198">
        <f>ROUND(I170*H170,2)</f>
        <v>0</v>
      </c>
      <c r="BL170" s="16" t="s">
        <v>141</v>
      </c>
      <c r="BM170" s="197" t="s">
        <v>375</v>
      </c>
    </row>
    <row r="171" s="1" customFormat="1">
      <c r="B171" s="35"/>
      <c r="D171" s="199" t="s">
        <v>143</v>
      </c>
      <c r="F171" s="200" t="s">
        <v>374</v>
      </c>
      <c r="I171" s="125"/>
      <c r="L171" s="35"/>
      <c r="M171" s="201"/>
      <c r="N171" s="71"/>
      <c r="O171" s="71"/>
      <c r="P171" s="71"/>
      <c r="Q171" s="71"/>
      <c r="R171" s="71"/>
      <c r="S171" s="71"/>
      <c r="T171" s="72"/>
      <c r="AT171" s="16" t="s">
        <v>143</v>
      </c>
      <c r="AU171" s="16" t="s">
        <v>85</v>
      </c>
    </row>
    <row r="172" s="12" customFormat="1">
      <c r="B172" s="203"/>
      <c r="D172" s="199" t="s">
        <v>147</v>
      </c>
      <c r="E172" s="204" t="s">
        <v>1</v>
      </c>
      <c r="F172" s="205" t="s">
        <v>306</v>
      </c>
      <c r="H172" s="206">
        <v>10</v>
      </c>
      <c r="I172" s="207"/>
      <c r="L172" s="203"/>
      <c r="M172" s="208"/>
      <c r="N172" s="209"/>
      <c r="O172" s="209"/>
      <c r="P172" s="209"/>
      <c r="Q172" s="209"/>
      <c r="R172" s="209"/>
      <c r="S172" s="209"/>
      <c r="T172" s="210"/>
      <c r="AT172" s="204" t="s">
        <v>147</v>
      </c>
      <c r="AU172" s="204" t="s">
        <v>85</v>
      </c>
      <c r="AV172" s="12" t="s">
        <v>85</v>
      </c>
      <c r="AW172" s="12" t="s">
        <v>34</v>
      </c>
      <c r="AX172" s="12" t="s">
        <v>83</v>
      </c>
      <c r="AY172" s="204" t="s">
        <v>134</v>
      </c>
    </row>
    <row r="173" s="1" customFormat="1" ht="16.5" customHeight="1">
      <c r="B173" s="185"/>
      <c r="C173" s="186" t="s">
        <v>235</v>
      </c>
      <c r="D173" s="186" t="s">
        <v>136</v>
      </c>
      <c r="E173" s="187" t="s">
        <v>277</v>
      </c>
      <c r="F173" s="188" t="s">
        <v>278</v>
      </c>
      <c r="G173" s="189" t="s">
        <v>152</v>
      </c>
      <c r="H173" s="190">
        <v>40.186</v>
      </c>
      <c r="I173" s="191"/>
      <c r="J173" s="192">
        <f>ROUND(I173*H173,2)</f>
        <v>0</v>
      </c>
      <c r="K173" s="188" t="s">
        <v>1</v>
      </c>
      <c r="L173" s="35"/>
      <c r="M173" s="193" t="s">
        <v>1</v>
      </c>
      <c r="N173" s="194" t="s">
        <v>43</v>
      </c>
      <c r="O173" s="71"/>
      <c r="P173" s="195">
        <f>O173*H173</f>
        <v>0</v>
      </c>
      <c r="Q173" s="195">
        <v>0</v>
      </c>
      <c r="R173" s="195">
        <f>Q173*H173</f>
        <v>0</v>
      </c>
      <c r="S173" s="195">
        <v>0</v>
      </c>
      <c r="T173" s="196">
        <f>S173*H173</f>
        <v>0</v>
      </c>
      <c r="AR173" s="197" t="s">
        <v>141</v>
      </c>
      <c r="AT173" s="197" t="s">
        <v>136</v>
      </c>
      <c r="AU173" s="197" t="s">
        <v>85</v>
      </c>
      <c r="AY173" s="16" t="s">
        <v>134</v>
      </c>
      <c r="BE173" s="198">
        <f>IF(N173="základní",J173,0)</f>
        <v>0</v>
      </c>
      <c r="BF173" s="198">
        <f>IF(N173="snížená",J173,0)</f>
        <v>0</v>
      </c>
      <c r="BG173" s="198">
        <f>IF(N173="zákl. přenesená",J173,0)</f>
        <v>0</v>
      </c>
      <c r="BH173" s="198">
        <f>IF(N173="sníž. přenesená",J173,0)</f>
        <v>0</v>
      </c>
      <c r="BI173" s="198">
        <f>IF(N173="nulová",J173,0)</f>
        <v>0</v>
      </c>
      <c r="BJ173" s="16" t="s">
        <v>83</v>
      </c>
      <c r="BK173" s="198">
        <f>ROUND(I173*H173,2)</f>
        <v>0</v>
      </c>
      <c r="BL173" s="16" t="s">
        <v>141</v>
      </c>
      <c r="BM173" s="197" t="s">
        <v>376</v>
      </c>
    </row>
    <row r="174" s="1" customFormat="1">
      <c r="B174" s="35"/>
      <c r="D174" s="199" t="s">
        <v>143</v>
      </c>
      <c r="F174" s="200" t="s">
        <v>278</v>
      </c>
      <c r="I174" s="125"/>
      <c r="L174" s="35"/>
      <c r="M174" s="201"/>
      <c r="N174" s="71"/>
      <c r="O174" s="71"/>
      <c r="P174" s="71"/>
      <c r="Q174" s="71"/>
      <c r="R174" s="71"/>
      <c r="S174" s="71"/>
      <c r="T174" s="72"/>
      <c r="AT174" s="16" t="s">
        <v>143</v>
      </c>
      <c r="AU174" s="16" t="s">
        <v>85</v>
      </c>
    </row>
    <row r="175" s="1" customFormat="1">
      <c r="B175" s="35"/>
      <c r="D175" s="199" t="s">
        <v>210</v>
      </c>
      <c r="F175" s="202" t="s">
        <v>280</v>
      </c>
      <c r="I175" s="125"/>
      <c r="L175" s="35"/>
      <c r="M175" s="201"/>
      <c r="N175" s="71"/>
      <c r="O175" s="71"/>
      <c r="P175" s="71"/>
      <c r="Q175" s="71"/>
      <c r="R175" s="71"/>
      <c r="S175" s="71"/>
      <c r="T175" s="72"/>
      <c r="AT175" s="16" t="s">
        <v>210</v>
      </c>
      <c r="AU175" s="16" t="s">
        <v>85</v>
      </c>
    </row>
    <row r="176" s="12" customFormat="1">
      <c r="B176" s="203"/>
      <c r="D176" s="199" t="s">
        <v>147</v>
      </c>
      <c r="E176" s="204" t="s">
        <v>1</v>
      </c>
      <c r="F176" s="205" t="s">
        <v>377</v>
      </c>
      <c r="H176" s="206">
        <v>40.186</v>
      </c>
      <c r="I176" s="207"/>
      <c r="L176" s="203"/>
      <c r="M176" s="208"/>
      <c r="N176" s="209"/>
      <c r="O176" s="209"/>
      <c r="P176" s="209"/>
      <c r="Q176" s="209"/>
      <c r="R176" s="209"/>
      <c r="S176" s="209"/>
      <c r="T176" s="210"/>
      <c r="AT176" s="204" t="s">
        <v>147</v>
      </c>
      <c r="AU176" s="204" t="s">
        <v>85</v>
      </c>
      <c r="AV176" s="12" t="s">
        <v>85</v>
      </c>
      <c r="AW176" s="12" t="s">
        <v>34</v>
      </c>
      <c r="AX176" s="12" t="s">
        <v>83</v>
      </c>
      <c r="AY176" s="204" t="s">
        <v>134</v>
      </c>
    </row>
    <row r="177" s="1" customFormat="1" ht="16.5" customHeight="1">
      <c r="B177" s="185"/>
      <c r="C177" s="186" t="s">
        <v>8</v>
      </c>
      <c r="D177" s="186" t="s">
        <v>136</v>
      </c>
      <c r="E177" s="187" t="s">
        <v>378</v>
      </c>
      <c r="F177" s="188" t="s">
        <v>379</v>
      </c>
      <c r="G177" s="189" t="s">
        <v>189</v>
      </c>
      <c r="H177" s="190">
        <v>10</v>
      </c>
      <c r="I177" s="191"/>
      <c r="J177" s="192">
        <f>ROUND(I177*H177,2)</f>
        <v>0</v>
      </c>
      <c r="K177" s="188" t="s">
        <v>1</v>
      </c>
      <c r="L177" s="35"/>
      <c r="M177" s="193" t="s">
        <v>1</v>
      </c>
      <c r="N177" s="194" t="s">
        <v>43</v>
      </c>
      <c r="O177" s="71"/>
      <c r="P177" s="195">
        <f>O177*H177</f>
        <v>0</v>
      </c>
      <c r="Q177" s="195">
        <v>0</v>
      </c>
      <c r="R177" s="195">
        <f>Q177*H177</f>
        <v>0</v>
      </c>
      <c r="S177" s="195">
        <v>0</v>
      </c>
      <c r="T177" s="196">
        <f>S177*H177</f>
        <v>0</v>
      </c>
      <c r="AR177" s="197" t="s">
        <v>141</v>
      </c>
      <c r="AT177" s="197" t="s">
        <v>136</v>
      </c>
      <c r="AU177" s="197" t="s">
        <v>85</v>
      </c>
      <c r="AY177" s="16" t="s">
        <v>134</v>
      </c>
      <c r="BE177" s="198">
        <f>IF(N177="základní",J177,0)</f>
        <v>0</v>
      </c>
      <c r="BF177" s="198">
        <f>IF(N177="snížená",J177,0)</f>
        <v>0</v>
      </c>
      <c r="BG177" s="198">
        <f>IF(N177="zákl. přenesená",J177,0)</f>
        <v>0</v>
      </c>
      <c r="BH177" s="198">
        <f>IF(N177="sníž. přenesená",J177,0)</f>
        <v>0</v>
      </c>
      <c r="BI177" s="198">
        <f>IF(N177="nulová",J177,0)</f>
        <v>0</v>
      </c>
      <c r="BJ177" s="16" t="s">
        <v>83</v>
      </c>
      <c r="BK177" s="198">
        <f>ROUND(I177*H177,2)</f>
        <v>0</v>
      </c>
      <c r="BL177" s="16" t="s">
        <v>141</v>
      </c>
      <c r="BM177" s="197" t="s">
        <v>380</v>
      </c>
    </row>
    <row r="178" s="1" customFormat="1">
      <c r="B178" s="35"/>
      <c r="D178" s="199" t="s">
        <v>143</v>
      </c>
      <c r="F178" s="200" t="s">
        <v>379</v>
      </c>
      <c r="I178" s="125"/>
      <c r="L178" s="35"/>
      <c r="M178" s="201"/>
      <c r="N178" s="71"/>
      <c r="O178" s="71"/>
      <c r="P178" s="71"/>
      <c r="Q178" s="71"/>
      <c r="R178" s="71"/>
      <c r="S178" s="71"/>
      <c r="T178" s="72"/>
      <c r="AT178" s="16" t="s">
        <v>143</v>
      </c>
      <c r="AU178" s="16" t="s">
        <v>85</v>
      </c>
    </row>
    <row r="179" s="1" customFormat="1">
      <c r="B179" s="35"/>
      <c r="D179" s="199" t="s">
        <v>210</v>
      </c>
      <c r="F179" s="202" t="s">
        <v>381</v>
      </c>
      <c r="I179" s="125"/>
      <c r="L179" s="35"/>
      <c r="M179" s="201"/>
      <c r="N179" s="71"/>
      <c r="O179" s="71"/>
      <c r="P179" s="71"/>
      <c r="Q179" s="71"/>
      <c r="R179" s="71"/>
      <c r="S179" s="71"/>
      <c r="T179" s="72"/>
      <c r="AT179" s="16" t="s">
        <v>210</v>
      </c>
      <c r="AU179" s="16" t="s">
        <v>85</v>
      </c>
    </row>
    <row r="180" s="12" customFormat="1">
      <c r="B180" s="203"/>
      <c r="D180" s="199" t="s">
        <v>147</v>
      </c>
      <c r="E180" s="204" t="s">
        <v>1</v>
      </c>
      <c r="F180" s="205" t="s">
        <v>203</v>
      </c>
      <c r="H180" s="206">
        <v>10</v>
      </c>
      <c r="I180" s="207"/>
      <c r="L180" s="203"/>
      <c r="M180" s="208"/>
      <c r="N180" s="209"/>
      <c r="O180" s="209"/>
      <c r="P180" s="209"/>
      <c r="Q180" s="209"/>
      <c r="R180" s="209"/>
      <c r="S180" s="209"/>
      <c r="T180" s="210"/>
      <c r="AT180" s="204" t="s">
        <v>147</v>
      </c>
      <c r="AU180" s="204" t="s">
        <v>85</v>
      </c>
      <c r="AV180" s="12" t="s">
        <v>85</v>
      </c>
      <c r="AW180" s="12" t="s">
        <v>34</v>
      </c>
      <c r="AX180" s="12" t="s">
        <v>83</v>
      </c>
      <c r="AY180" s="204" t="s">
        <v>134</v>
      </c>
    </row>
    <row r="181" s="1" customFormat="1" ht="16.5" customHeight="1">
      <c r="B181" s="185"/>
      <c r="C181" s="186" t="s">
        <v>141</v>
      </c>
      <c r="D181" s="186" t="s">
        <v>136</v>
      </c>
      <c r="E181" s="187" t="s">
        <v>382</v>
      </c>
      <c r="F181" s="188" t="s">
        <v>383</v>
      </c>
      <c r="G181" s="189" t="s">
        <v>139</v>
      </c>
      <c r="H181" s="190">
        <v>2010</v>
      </c>
      <c r="I181" s="191"/>
      <c r="J181" s="192">
        <f>ROUND(I181*H181,2)</f>
        <v>0</v>
      </c>
      <c r="K181" s="188" t="s">
        <v>140</v>
      </c>
      <c r="L181" s="35"/>
      <c r="M181" s="193" t="s">
        <v>1</v>
      </c>
      <c r="N181" s="194" t="s">
        <v>43</v>
      </c>
      <c r="O181" s="71"/>
      <c r="P181" s="195">
        <f>O181*H181</f>
        <v>0</v>
      </c>
      <c r="Q181" s="195">
        <v>0</v>
      </c>
      <c r="R181" s="195">
        <f>Q181*H181</f>
        <v>0</v>
      </c>
      <c r="S181" s="195">
        <v>0.35499999999999998</v>
      </c>
      <c r="T181" s="196">
        <f>S181*H181</f>
        <v>713.54999999999995</v>
      </c>
      <c r="AR181" s="197" t="s">
        <v>141</v>
      </c>
      <c r="AT181" s="197" t="s">
        <v>136</v>
      </c>
      <c r="AU181" s="197" t="s">
        <v>85</v>
      </c>
      <c r="AY181" s="16" t="s">
        <v>134</v>
      </c>
      <c r="BE181" s="198">
        <f>IF(N181="základní",J181,0)</f>
        <v>0</v>
      </c>
      <c r="BF181" s="198">
        <f>IF(N181="snížená",J181,0)</f>
        <v>0</v>
      </c>
      <c r="BG181" s="198">
        <f>IF(N181="zákl. přenesená",J181,0)</f>
        <v>0</v>
      </c>
      <c r="BH181" s="198">
        <f>IF(N181="sníž. přenesená",J181,0)</f>
        <v>0</v>
      </c>
      <c r="BI181" s="198">
        <f>IF(N181="nulová",J181,0)</f>
        <v>0</v>
      </c>
      <c r="BJ181" s="16" t="s">
        <v>83</v>
      </c>
      <c r="BK181" s="198">
        <f>ROUND(I181*H181,2)</f>
        <v>0</v>
      </c>
      <c r="BL181" s="16" t="s">
        <v>141</v>
      </c>
      <c r="BM181" s="197" t="s">
        <v>384</v>
      </c>
    </row>
    <row r="182" s="1" customFormat="1">
      <c r="B182" s="35"/>
      <c r="D182" s="199" t="s">
        <v>143</v>
      </c>
      <c r="F182" s="200" t="s">
        <v>385</v>
      </c>
      <c r="I182" s="125"/>
      <c r="L182" s="35"/>
      <c r="M182" s="201"/>
      <c r="N182" s="71"/>
      <c r="O182" s="71"/>
      <c r="P182" s="71"/>
      <c r="Q182" s="71"/>
      <c r="R182" s="71"/>
      <c r="S182" s="71"/>
      <c r="T182" s="72"/>
      <c r="AT182" s="16" t="s">
        <v>143</v>
      </c>
      <c r="AU182" s="16" t="s">
        <v>85</v>
      </c>
    </row>
    <row r="183" s="1" customFormat="1">
      <c r="B183" s="35"/>
      <c r="D183" s="199" t="s">
        <v>145</v>
      </c>
      <c r="F183" s="202" t="s">
        <v>386</v>
      </c>
      <c r="I183" s="125"/>
      <c r="L183" s="35"/>
      <c r="M183" s="201"/>
      <c r="N183" s="71"/>
      <c r="O183" s="71"/>
      <c r="P183" s="71"/>
      <c r="Q183" s="71"/>
      <c r="R183" s="71"/>
      <c r="S183" s="71"/>
      <c r="T183" s="72"/>
      <c r="AT183" s="16" t="s">
        <v>145</v>
      </c>
      <c r="AU183" s="16" t="s">
        <v>85</v>
      </c>
    </row>
    <row r="184" s="12" customFormat="1">
      <c r="B184" s="203"/>
      <c r="D184" s="199" t="s">
        <v>147</v>
      </c>
      <c r="E184" s="204" t="s">
        <v>1</v>
      </c>
      <c r="F184" s="205" t="s">
        <v>307</v>
      </c>
      <c r="H184" s="206">
        <v>2010</v>
      </c>
      <c r="I184" s="207"/>
      <c r="L184" s="203"/>
      <c r="M184" s="208"/>
      <c r="N184" s="209"/>
      <c r="O184" s="209"/>
      <c r="P184" s="209"/>
      <c r="Q184" s="209"/>
      <c r="R184" s="209"/>
      <c r="S184" s="209"/>
      <c r="T184" s="210"/>
      <c r="AT184" s="204" t="s">
        <v>147</v>
      </c>
      <c r="AU184" s="204" t="s">
        <v>85</v>
      </c>
      <c r="AV184" s="12" t="s">
        <v>85</v>
      </c>
      <c r="AW184" s="12" t="s">
        <v>34</v>
      </c>
      <c r="AX184" s="12" t="s">
        <v>83</v>
      </c>
      <c r="AY184" s="204" t="s">
        <v>134</v>
      </c>
    </row>
    <row r="185" s="1" customFormat="1" ht="24" customHeight="1">
      <c r="B185" s="185"/>
      <c r="C185" s="186" t="s">
        <v>170</v>
      </c>
      <c r="D185" s="186" t="s">
        <v>136</v>
      </c>
      <c r="E185" s="187" t="s">
        <v>387</v>
      </c>
      <c r="F185" s="188" t="s">
        <v>388</v>
      </c>
      <c r="G185" s="189" t="s">
        <v>152</v>
      </c>
      <c r="H185" s="190">
        <v>85.5</v>
      </c>
      <c r="I185" s="191"/>
      <c r="J185" s="192">
        <f>ROUND(I185*H185,2)</f>
        <v>0</v>
      </c>
      <c r="K185" s="188" t="s">
        <v>140</v>
      </c>
      <c r="L185" s="35"/>
      <c r="M185" s="193" t="s">
        <v>1</v>
      </c>
      <c r="N185" s="194" t="s">
        <v>43</v>
      </c>
      <c r="O185" s="71"/>
      <c r="P185" s="195">
        <f>O185*H185</f>
        <v>0</v>
      </c>
      <c r="Q185" s="195">
        <v>0</v>
      </c>
      <c r="R185" s="195">
        <f>Q185*H185</f>
        <v>0</v>
      </c>
      <c r="S185" s="195">
        <v>1.3</v>
      </c>
      <c r="T185" s="196">
        <f>S185*H185</f>
        <v>111.15000000000001</v>
      </c>
      <c r="AR185" s="197" t="s">
        <v>141</v>
      </c>
      <c r="AT185" s="197" t="s">
        <v>136</v>
      </c>
      <c r="AU185" s="197" t="s">
        <v>85</v>
      </c>
      <c r="AY185" s="16" t="s">
        <v>134</v>
      </c>
      <c r="BE185" s="198">
        <f>IF(N185="základní",J185,0)</f>
        <v>0</v>
      </c>
      <c r="BF185" s="198">
        <f>IF(N185="snížená",J185,0)</f>
        <v>0</v>
      </c>
      <c r="BG185" s="198">
        <f>IF(N185="zákl. přenesená",J185,0)</f>
        <v>0</v>
      </c>
      <c r="BH185" s="198">
        <f>IF(N185="sníž. přenesená",J185,0)</f>
        <v>0</v>
      </c>
      <c r="BI185" s="198">
        <f>IF(N185="nulová",J185,0)</f>
        <v>0</v>
      </c>
      <c r="BJ185" s="16" t="s">
        <v>83</v>
      </c>
      <c r="BK185" s="198">
        <f>ROUND(I185*H185,2)</f>
        <v>0</v>
      </c>
      <c r="BL185" s="16" t="s">
        <v>141</v>
      </c>
      <c r="BM185" s="197" t="s">
        <v>389</v>
      </c>
    </row>
    <row r="186" s="1" customFormat="1">
      <c r="B186" s="35"/>
      <c r="D186" s="199" t="s">
        <v>143</v>
      </c>
      <c r="F186" s="200" t="s">
        <v>390</v>
      </c>
      <c r="I186" s="125"/>
      <c r="L186" s="35"/>
      <c r="M186" s="201"/>
      <c r="N186" s="71"/>
      <c r="O186" s="71"/>
      <c r="P186" s="71"/>
      <c r="Q186" s="71"/>
      <c r="R186" s="71"/>
      <c r="S186" s="71"/>
      <c r="T186" s="72"/>
      <c r="AT186" s="16" t="s">
        <v>143</v>
      </c>
      <c r="AU186" s="16" t="s">
        <v>85</v>
      </c>
    </row>
    <row r="187" s="1" customFormat="1">
      <c r="B187" s="35"/>
      <c r="D187" s="199" t="s">
        <v>145</v>
      </c>
      <c r="F187" s="202" t="s">
        <v>391</v>
      </c>
      <c r="I187" s="125"/>
      <c r="L187" s="35"/>
      <c r="M187" s="201"/>
      <c r="N187" s="71"/>
      <c r="O187" s="71"/>
      <c r="P187" s="71"/>
      <c r="Q187" s="71"/>
      <c r="R187" s="71"/>
      <c r="S187" s="71"/>
      <c r="T187" s="72"/>
      <c r="AT187" s="16" t="s">
        <v>145</v>
      </c>
      <c r="AU187" s="16" t="s">
        <v>85</v>
      </c>
    </row>
    <row r="188" s="12" customFormat="1">
      <c r="B188" s="203"/>
      <c r="D188" s="199" t="s">
        <v>147</v>
      </c>
      <c r="E188" s="204" t="s">
        <v>1</v>
      </c>
      <c r="F188" s="205" t="s">
        <v>392</v>
      </c>
      <c r="H188" s="206">
        <v>100.5</v>
      </c>
      <c r="I188" s="207"/>
      <c r="L188" s="203"/>
      <c r="M188" s="208"/>
      <c r="N188" s="209"/>
      <c r="O188" s="209"/>
      <c r="P188" s="209"/>
      <c r="Q188" s="209"/>
      <c r="R188" s="209"/>
      <c r="S188" s="209"/>
      <c r="T188" s="210"/>
      <c r="AT188" s="204" t="s">
        <v>147</v>
      </c>
      <c r="AU188" s="204" t="s">
        <v>85</v>
      </c>
      <c r="AV188" s="12" t="s">
        <v>85</v>
      </c>
      <c r="AW188" s="12" t="s">
        <v>34</v>
      </c>
      <c r="AX188" s="12" t="s">
        <v>78</v>
      </c>
      <c r="AY188" s="204" t="s">
        <v>134</v>
      </c>
    </row>
    <row r="189" s="12" customFormat="1">
      <c r="B189" s="203"/>
      <c r="D189" s="199" t="s">
        <v>147</v>
      </c>
      <c r="E189" s="204" t="s">
        <v>1</v>
      </c>
      <c r="F189" s="205" t="s">
        <v>393</v>
      </c>
      <c r="H189" s="206">
        <v>-15</v>
      </c>
      <c r="I189" s="207"/>
      <c r="L189" s="203"/>
      <c r="M189" s="208"/>
      <c r="N189" s="209"/>
      <c r="O189" s="209"/>
      <c r="P189" s="209"/>
      <c r="Q189" s="209"/>
      <c r="R189" s="209"/>
      <c r="S189" s="209"/>
      <c r="T189" s="210"/>
      <c r="AT189" s="204" t="s">
        <v>147</v>
      </c>
      <c r="AU189" s="204" t="s">
        <v>85</v>
      </c>
      <c r="AV189" s="12" t="s">
        <v>85</v>
      </c>
      <c r="AW189" s="12" t="s">
        <v>34</v>
      </c>
      <c r="AX189" s="12" t="s">
        <v>78</v>
      </c>
      <c r="AY189" s="204" t="s">
        <v>134</v>
      </c>
    </row>
    <row r="190" s="13" customFormat="1">
      <c r="B190" s="211"/>
      <c r="D190" s="199" t="s">
        <v>147</v>
      </c>
      <c r="E190" s="212" t="s">
        <v>1</v>
      </c>
      <c r="F190" s="213" t="s">
        <v>149</v>
      </c>
      <c r="H190" s="214">
        <v>85.5</v>
      </c>
      <c r="I190" s="215"/>
      <c r="L190" s="211"/>
      <c r="M190" s="216"/>
      <c r="N190" s="217"/>
      <c r="O190" s="217"/>
      <c r="P190" s="217"/>
      <c r="Q190" s="217"/>
      <c r="R190" s="217"/>
      <c r="S190" s="217"/>
      <c r="T190" s="218"/>
      <c r="AT190" s="212" t="s">
        <v>147</v>
      </c>
      <c r="AU190" s="212" t="s">
        <v>85</v>
      </c>
      <c r="AV190" s="13" t="s">
        <v>141</v>
      </c>
      <c r="AW190" s="13" t="s">
        <v>34</v>
      </c>
      <c r="AX190" s="13" t="s">
        <v>83</v>
      </c>
      <c r="AY190" s="212" t="s">
        <v>134</v>
      </c>
    </row>
    <row r="191" s="1" customFormat="1" ht="16.5" customHeight="1">
      <c r="B191" s="185"/>
      <c r="C191" s="186" t="s">
        <v>175</v>
      </c>
      <c r="D191" s="186" t="s">
        <v>136</v>
      </c>
      <c r="E191" s="187" t="s">
        <v>394</v>
      </c>
      <c r="F191" s="188" t="s">
        <v>395</v>
      </c>
      <c r="G191" s="189" t="s">
        <v>139</v>
      </c>
      <c r="H191" s="190">
        <v>2010</v>
      </c>
      <c r="I191" s="191"/>
      <c r="J191" s="192">
        <f>ROUND(I191*H191,2)</f>
        <v>0</v>
      </c>
      <c r="K191" s="188" t="s">
        <v>140</v>
      </c>
      <c r="L191" s="35"/>
      <c r="M191" s="193" t="s">
        <v>1</v>
      </c>
      <c r="N191" s="194" t="s">
        <v>43</v>
      </c>
      <c r="O191" s="71"/>
      <c r="P191" s="195">
        <f>O191*H191</f>
        <v>0</v>
      </c>
      <c r="Q191" s="195">
        <v>0</v>
      </c>
      <c r="R191" s="195">
        <f>Q191*H191</f>
        <v>0</v>
      </c>
      <c r="S191" s="195">
        <v>0.00080000000000000004</v>
      </c>
      <c r="T191" s="196">
        <f>S191*H191</f>
        <v>1.6080000000000001</v>
      </c>
      <c r="AR191" s="197" t="s">
        <v>141</v>
      </c>
      <c r="AT191" s="197" t="s">
        <v>136</v>
      </c>
      <c r="AU191" s="197" t="s">
        <v>85</v>
      </c>
      <c r="AY191" s="16" t="s">
        <v>134</v>
      </c>
      <c r="BE191" s="198">
        <f>IF(N191="základní",J191,0)</f>
        <v>0</v>
      </c>
      <c r="BF191" s="198">
        <f>IF(N191="snížená",J191,0)</f>
        <v>0</v>
      </c>
      <c r="BG191" s="198">
        <f>IF(N191="zákl. přenesená",J191,0)</f>
        <v>0</v>
      </c>
      <c r="BH191" s="198">
        <f>IF(N191="sníž. přenesená",J191,0)</f>
        <v>0</v>
      </c>
      <c r="BI191" s="198">
        <f>IF(N191="nulová",J191,0)</f>
        <v>0</v>
      </c>
      <c r="BJ191" s="16" t="s">
        <v>83</v>
      </c>
      <c r="BK191" s="198">
        <f>ROUND(I191*H191,2)</f>
        <v>0</v>
      </c>
      <c r="BL191" s="16" t="s">
        <v>141</v>
      </c>
      <c r="BM191" s="197" t="s">
        <v>396</v>
      </c>
    </row>
    <row r="192" s="1" customFormat="1">
      <c r="B192" s="35"/>
      <c r="D192" s="199" t="s">
        <v>143</v>
      </c>
      <c r="F192" s="200" t="s">
        <v>397</v>
      </c>
      <c r="I192" s="125"/>
      <c r="L192" s="35"/>
      <c r="M192" s="201"/>
      <c r="N192" s="71"/>
      <c r="O192" s="71"/>
      <c r="P192" s="71"/>
      <c r="Q192" s="71"/>
      <c r="R192" s="71"/>
      <c r="S192" s="71"/>
      <c r="T192" s="72"/>
      <c r="AT192" s="16" t="s">
        <v>143</v>
      </c>
      <c r="AU192" s="16" t="s">
        <v>85</v>
      </c>
    </row>
    <row r="193" s="1" customFormat="1">
      <c r="B193" s="35"/>
      <c r="D193" s="199" t="s">
        <v>145</v>
      </c>
      <c r="F193" s="202" t="s">
        <v>398</v>
      </c>
      <c r="I193" s="125"/>
      <c r="L193" s="35"/>
      <c r="M193" s="201"/>
      <c r="N193" s="71"/>
      <c r="O193" s="71"/>
      <c r="P193" s="71"/>
      <c r="Q193" s="71"/>
      <c r="R193" s="71"/>
      <c r="S193" s="71"/>
      <c r="T193" s="72"/>
      <c r="AT193" s="16" t="s">
        <v>145</v>
      </c>
      <c r="AU193" s="16" t="s">
        <v>85</v>
      </c>
    </row>
    <row r="194" s="12" customFormat="1">
      <c r="B194" s="203"/>
      <c r="D194" s="199" t="s">
        <v>147</v>
      </c>
      <c r="E194" s="204" t="s">
        <v>1</v>
      </c>
      <c r="F194" s="205" t="s">
        <v>307</v>
      </c>
      <c r="H194" s="206">
        <v>2010</v>
      </c>
      <c r="I194" s="207"/>
      <c r="L194" s="203"/>
      <c r="M194" s="208"/>
      <c r="N194" s="209"/>
      <c r="O194" s="209"/>
      <c r="P194" s="209"/>
      <c r="Q194" s="209"/>
      <c r="R194" s="209"/>
      <c r="S194" s="209"/>
      <c r="T194" s="210"/>
      <c r="AT194" s="204" t="s">
        <v>147</v>
      </c>
      <c r="AU194" s="204" t="s">
        <v>85</v>
      </c>
      <c r="AV194" s="12" t="s">
        <v>85</v>
      </c>
      <c r="AW194" s="12" t="s">
        <v>34</v>
      </c>
      <c r="AX194" s="12" t="s">
        <v>83</v>
      </c>
      <c r="AY194" s="204" t="s">
        <v>134</v>
      </c>
    </row>
    <row r="195" s="11" customFormat="1" ht="22.8" customHeight="1">
      <c r="B195" s="172"/>
      <c r="D195" s="173" t="s">
        <v>77</v>
      </c>
      <c r="E195" s="183" t="s">
        <v>85</v>
      </c>
      <c r="F195" s="183" t="s">
        <v>399</v>
      </c>
      <c r="I195" s="175"/>
      <c r="J195" s="184">
        <f>BK195</f>
        <v>0</v>
      </c>
      <c r="L195" s="172"/>
      <c r="M195" s="177"/>
      <c r="N195" s="178"/>
      <c r="O195" s="178"/>
      <c r="P195" s="179">
        <f>SUM(P196:P199)</f>
        <v>0</v>
      </c>
      <c r="Q195" s="178"/>
      <c r="R195" s="179">
        <f>SUM(R196:R199)</f>
        <v>434.15999999999997</v>
      </c>
      <c r="S195" s="178"/>
      <c r="T195" s="180">
        <f>SUM(T196:T199)</f>
        <v>0</v>
      </c>
      <c r="AR195" s="173" t="s">
        <v>83</v>
      </c>
      <c r="AT195" s="181" t="s">
        <v>77</v>
      </c>
      <c r="AU195" s="181" t="s">
        <v>83</v>
      </c>
      <c r="AY195" s="173" t="s">
        <v>134</v>
      </c>
      <c r="BK195" s="182">
        <f>SUM(BK196:BK199)</f>
        <v>0</v>
      </c>
    </row>
    <row r="196" s="1" customFormat="1" ht="24" customHeight="1">
      <c r="B196" s="185"/>
      <c r="C196" s="186" t="s">
        <v>249</v>
      </c>
      <c r="D196" s="186" t="s">
        <v>136</v>
      </c>
      <c r="E196" s="187" t="s">
        <v>400</v>
      </c>
      <c r="F196" s="188" t="s">
        <v>401</v>
      </c>
      <c r="G196" s="189" t="s">
        <v>139</v>
      </c>
      <c r="H196" s="190">
        <v>2010</v>
      </c>
      <c r="I196" s="191"/>
      <c r="J196" s="192">
        <f>ROUND(I196*H196,2)</f>
        <v>0</v>
      </c>
      <c r="K196" s="188" t="s">
        <v>1</v>
      </c>
      <c r="L196" s="35"/>
      <c r="M196" s="193" t="s">
        <v>1</v>
      </c>
      <c r="N196" s="194" t="s">
        <v>43</v>
      </c>
      <c r="O196" s="71"/>
      <c r="P196" s="195">
        <f>O196*H196</f>
        <v>0</v>
      </c>
      <c r="Q196" s="195">
        <v>0.216</v>
      </c>
      <c r="R196" s="195">
        <f>Q196*H196</f>
        <v>434.15999999999997</v>
      </c>
      <c r="S196" s="195">
        <v>0</v>
      </c>
      <c r="T196" s="196">
        <f>S196*H196</f>
        <v>0</v>
      </c>
      <c r="AR196" s="197" t="s">
        <v>141</v>
      </c>
      <c r="AT196" s="197" t="s">
        <v>136</v>
      </c>
      <c r="AU196" s="197" t="s">
        <v>85</v>
      </c>
      <c r="AY196" s="16" t="s">
        <v>134</v>
      </c>
      <c r="BE196" s="198">
        <f>IF(N196="základní",J196,0)</f>
        <v>0</v>
      </c>
      <c r="BF196" s="198">
        <f>IF(N196="snížená",J196,0)</f>
        <v>0</v>
      </c>
      <c r="BG196" s="198">
        <f>IF(N196="zákl. přenesená",J196,0)</f>
        <v>0</v>
      </c>
      <c r="BH196" s="198">
        <f>IF(N196="sníž. přenesená",J196,0)</f>
        <v>0</v>
      </c>
      <c r="BI196" s="198">
        <f>IF(N196="nulová",J196,0)</f>
        <v>0</v>
      </c>
      <c r="BJ196" s="16" t="s">
        <v>83</v>
      </c>
      <c r="BK196" s="198">
        <f>ROUND(I196*H196,2)</f>
        <v>0</v>
      </c>
      <c r="BL196" s="16" t="s">
        <v>141</v>
      </c>
      <c r="BM196" s="197" t="s">
        <v>402</v>
      </c>
    </row>
    <row r="197" s="1" customFormat="1">
      <c r="B197" s="35"/>
      <c r="D197" s="199" t="s">
        <v>143</v>
      </c>
      <c r="F197" s="200" t="s">
        <v>403</v>
      </c>
      <c r="I197" s="125"/>
      <c r="L197" s="35"/>
      <c r="M197" s="201"/>
      <c r="N197" s="71"/>
      <c r="O197" s="71"/>
      <c r="P197" s="71"/>
      <c r="Q197" s="71"/>
      <c r="R197" s="71"/>
      <c r="S197" s="71"/>
      <c r="T197" s="72"/>
      <c r="AT197" s="16" t="s">
        <v>143</v>
      </c>
      <c r="AU197" s="16" t="s">
        <v>85</v>
      </c>
    </row>
    <row r="198" s="1" customFormat="1">
      <c r="B198" s="35"/>
      <c r="D198" s="199" t="s">
        <v>210</v>
      </c>
      <c r="F198" s="202" t="s">
        <v>404</v>
      </c>
      <c r="I198" s="125"/>
      <c r="L198" s="35"/>
      <c r="M198" s="201"/>
      <c r="N198" s="71"/>
      <c r="O198" s="71"/>
      <c r="P198" s="71"/>
      <c r="Q198" s="71"/>
      <c r="R198" s="71"/>
      <c r="S198" s="71"/>
      <c r="T198" s="72"/>
      <c r="AT198" s="16" t="s">
        <v>210</v>
      </c>
      <c r="AU198" s="16" t="s">
        <v>85</v>
      </c>
    </row>
    <row r="199" s="12" customFormat="1">
      <c r="B199" s="203"/>
      <c r="D199" s="199" t="s">
        <v>147</v>
      </c>
      <c r="E199" s="204" t="s">
        <v>307</v>
      </c>
      <c r="F199" s="205" t="s">
        <v>405</v>
      </c>
      <c r="H199" s="206">
        <v>2010</v>
      </c>
      <c r="I199" s="207"/>
      <c r="L199" s="203"/>
      <c r="M199" s="208"/>
      <c r="N199" s="209"/>
      <c r="O199" s="209"/>
      <c r="P199" s="209"/>
      <c r="Q199" s="209"/>
      <c r="R199" s="209"/>
      <c r="S199" s="209"/>
      <c r="T199" s="210"/>
      <c r="AT199" s="204" t="s">
        <v>147</v>
      </c>
      <c r="AU199" s="204" t="s">
        <v>85</v>
      </c>
      <c r="AV199" s="12" t="s">
        <v>85</v>
      </c>
      <c r="AW199" s="12" t="s">
        <v>34</v>
      </c>
      <c r="AX199" s="12" t="s">
        <v>83</v>
      </c>
      <c r="AY199" s="204" t="s">
        <v>134</v>
      </c>
    </row>
    <row r="200" s="11" customFormat="1" ht="22.8" customHeight="1">
      <c r="B200" s="172"/>
      <c r="D200" s="173" t="s">
        <v>77</v>
      </c>
      <c r="E200" s="183" t="s">
        <v>158</v>
      </c>
      <c r="F200" s="183" t="s">
        <v>406</v>
      </c>
      <c r="I200" s="175"/>
      <c r="J200" s="184">
        <f>BK200</f>
        <v>0</v>
      </c>
      <c r="L200" s="172"/>
      <c r="M200" s="177"/>
      <c r="N200" s="178"/>
      <c r="O200" s="178"/>
      <c r="P200" s="179">
        <f>SUM(P201:P244)</f>
        <v>0</v>
      </c>
      <c r="Q200" s="178"/>
      <c r="R200" s="179">
        <f>SUM(R201:R244)</f>
        <v>0</v>
      </c>
      <c r="S200" s="178"/>
      <c r="T200" s="180">
        <f>SUM(T201:T244)</f>
        <v>40.798400000000001</v>
      </c>
      <c r="AR200" s="173" t="s">
        <v>83</v>
      </c>
      <c r="AT200" s="181" t="s">
        <v>77</v>
      </c>
      <c r="AU200" s="181" t="s">
        <v>83</v>
      </c>
      <c r="AY200" s="173" t="s">
        <v>134</v>
      </c>
      <c r="BK200" s="182">
        <f>SUM(BK201:BK244)</f>
        <v>0</v>
      </c>
    </row>
    <row r="201" s="1" customFormat="1" ht="24" customHeight="1">
      <c r="B201" s="185"/>
      <c r="C201" s="186" t="s">
        <v>255</v>
      </c>
      <c r="D201" s="186" t="s">
        <v>136</v>
      </c>
      <c r="E201" s="187" t="s">
        <v>407</v>
      </c>
      <c r="F201" s="188" t="s">
        <v>408</v>
      </c>
      <c r="G201" s="189" t="s">
        <v>152</v>
      </c>
      <c r="H201" s="190">
        <v>16.916</v>
      </c>
      <c r="I201" s="191"/>
      <c r="J201" s="192">
        <f>ROUND(I201*H201,2)</f>
        <v>0</v>
      </c>
      <c r="K201" s="188" t="s">
        <v>140</v>
      </c>
      <c r="L201" s="35"/>
      <c r="M201" s="193" t="s">
        <v>1</v>
      </c>
      <c r="N201" s="194" t="s">
        <v>43</v>
      </c>
      <c r="O201" s="71"/>
      <c r="P201" s="195">
        <f>O201*H201</f>
        <v>0</v>
      </c>
      <c r="Q201" s="195">
        <v>0</v>
      </c>
      <c r="R201" s="195">
        <f>Q201*H201</f>
        <v>0</v>
      </c>
      <c r="S201" s="195">
        <v>2.3999999999999999</v>
      </c>
      <c r="T201" s="196">
        <f>S201*H201</f>
        <v>40.598399999999998</v>
      </c>
      <c r="AR201" s="197" t="s">
        <v>141</v>
      </c>
      <c r="AT201" s="197" t="s">
        <v>136</v>
      </c>
      <c r="AU201" s="197" t="s">
        <v>85</v>
      </c>
      <c r="AY201" s="16" t="s">
        <v>134</v>
      </c>
      <c r="BE201" s="198">
        <f>IF(N201="základní",J201,0)</f>
        <v>0</v>
      </c>
      <c r="BF201" s="198">
        <f>IF(N201="snížená",J201,0)</f>
        <v>0</v>
      </c>
      <c r="BG201" s="198">
        <f>IF(N201="zákl. přenesená",J201,0)</f>
        <v>0</v>
      </c>
      <c r="BH201" s="198">
        <f>IF(N201="sníž. přenesená",J201,0)</f>
        <v>0</v>
      </c>
      <c r="BI201" s="198">
        <f>IF(N201="nulová",J201,0)</f>
        <v>0</v>
      </c>
      <c r="BJ201" s="16" t="s">
        <v>83</v>
      </c>
      <c r="BK201" s="198">
        <f>ROUND(I201*H201,2)</f>
        <v>0</v>
      </c>
      <c r="BL201" s="16" t="s">
        <v>141</v>
      </c>
      <c r="BM201" s="197" t="s">
        <v>409</v>
      </c>
    </row>
    <row r="202" s="1" customFormat="1">
      <c r="B202" s="35"/>
      <c r="D202" s="199" t="s">
        <v>143</v>
      </c>
      <c r="F202" s="200" t="s">
        <v>410</v>
      </c>
      <c r="I202" s="125"/>
      <c r="L202" s="35"/>
      <c r="M202" s="201"/>
      <c r="N202" s="71"/>
      <c r="O202" s="71"/>
      <c r="P202" s="71"/>
      <c r="Q202" s="71"/>
      <c r="R202" s="71"/>
      <c r="S202" s="71"/>
      <c r="T202" s="72"/>
      <c r="AT202" s="16" t="s">
        <v>143</v>
      </c>
      <c r="AU202" s="16" t="s">
        <v>85</v>
      </c>
    </row>
    <row r="203" s="12" customFormat="1">
      <c r="B203" s="203"/>
      <c r="D203" s="199" t="s">
        <v>147</v>
      </c>
      <c r="E203" s="204" t="s">
        <v>1</v>
      </c>
      <c r="F203" s="205" t="s">
        <v>411</v>
      </c>
      <c r="H203" s="206">
        <v>16.916</v>
      </c>
      <c r="I203" s="207"/>
      <c r="L203" s="203"/>
      <c r="M203" s="208"/>
      <c r="N203" s="209"/>
      <c r="O203" s="209"/>
      <c r="P203" s="209"/>
      <c r="Q203" s="209"/>
      <c r="R203" s="209"/>
      <c r="S203" s="209"/>
      <c r="T203" s="210"/>
      <c r="AT203" s="204" t="s">
        <v>147</v>
      </c>
      <c r="AU203" s="204" t="s">
        <v>85</v>
      </c>
      <c r="AV203" s="12" t="s">
        <v>85</v>
      </c>
      <c r="AW203" s="12" t="s">
        <v>34</v>
      </c>
      <c r="AX203" s="12" t="s">
        <v>83</v>
      </c>
      <c r="AY203" s="204" t="s">
        <v>134</v>
      </c>
    </row>
    <row r="204" s="1" customFormat="1" ht="16.5" customHeight="1">
      <c r="B204" s="185"/>
      <c r="C204" s="186" t="s">
        <v>265</v>
      </c>
      <c r="D204" s="186" t="s">
        <v>136</v>
      </c>
      <c r="E204" s="187" t="s">
        <v>271</v>
      </c>
      <c r="F204" s="188" t="s">
        <v>412</v>
      </c>
      <c r="G204" s="189" t="s">
        <v>284</v>
      </c>
      <c r="H204" s="190">
        <v>1</v>
      </c>
      <c r="I204" s="191"/>
      <c r="J204" s="192">
        <f>ROUND(I204*H204,2)</f>
        <v>0</v>
      </c>
      <c r="K204" s="188" t="s">
        <v>1</v>
      </c>
      <c r="L204" s="35"/>
      <c r="M204" s="193" t="s">
        <v>1</v>
      </c>
      <c r="N204" s="194" t="s">
        <v>43</v>
      </c>
      <c r="O204" s="71"/>
      <c r="P204" s="195">
        <f>O204*H204</f>
        <v>0</v>
      </c>
      <c r="Q204" s="195">
        <v>0</v>
      </c>
      <c r="R204" s="195">
        <f>Q204*H204</f>
        <v>0</v>
      </c>
      <c r="S204" s="195">
        <v>0</v>
      </c>
      <c r="T204" s="196">
        <f>S204*H204</f>
        <v>0</v>
      </c>
      <c r="AR204" s="197" t="s">
        <v>141</v>
      </c>
      <c r="AT204" s="197" t="s">
        <v>136</v>
      </c>
      <c r="AU204" s="197" t="s">
        <v>85</v>
      </c>
      <c r="AY204" s="16" t="s">
        <v>134</v>
      </c>
      <c r="BE204" s="198">
        <f>IF(N204="základní",J204,0)</f>
        <v>0</v>
      </c>
      <c r="BF204" s="198">
        <f>IF(N204="snížená",J204,0)</f>
        <v>0</v>
      </c>
      <c r="BG204" s="198">
        <f>IF(N204="zákl. přenesená",J204,0)</f>
        <v>0</v>
      </c>
      <c r="BH204" s="198">
        <f>IF(N204="sníž. přenesená",J204,0)</f>
        <v>0</v>
      </c>
      <c r="BI204" s="198">
        <f>IF(N204="nulová",J204,0)</f>
        <v>0</v>
      </c>
      <c r="BJ204" s="16" t="s">
        <v>83</v>
      </c>
      <c r="BK204" s="198">
        <f>ROUND(I204*H204,2)</f>
        <v>0</v>
      </c>
      <c r="BL204" s="16" t="s">
        <v>141</v>
      </c>
      <c r="BM204" s="197" t="s">
        <v>413</v>
      </c>
    </row>
    <row r="205" s="1" customFormat="1">
      <c r="B205" s="35"/>
      <c r="D205" s="199" t="s">
        <v>143</v>
      </c>
      <c r="F205" s="200" t="s">
        <v>412</v>
      </c>
      <c r="I205" s="125"/>
      <c r="L205" s="35"/>
      <c r="M205" s="201"/>
      <c r="N205" s="71"/>
      <c r="O205" s="71"/>
      <c r="P205" s="71"/>
      <c r="Q205" s="71"/>
      <c r="R205" s="71"/>
      <c r="S205" s="71"/>
      <c r="T205" s="72"/>
      <c r="AT205" s="16" t="s">
        <v>143</v>
      </c>
      <c r="AU205" s="16" t="s">
        <v>85</v>
      </c>
    </row>
    <row r="206" s="1" customFormat="1">
      <c r="B206" s="35"/>
      <c r="D206" s="199" t="s">
        <v>210</v>
      </c>
      <c r="F206" s="202" t="s">
        <v>414</v>
      </c>
      <c r="I206" s="125"/>
      <c r="L206" s="35"/>
      <c r="M206" s="201"/>
      <c r="N206" s="71"/>
      <c r="O206" s="71"/>
      <c r="P206" s="71"/>
      <c r="Q206" s="71"/>
      <c r="R206" s="71"/>
      <c r="S206" s="71"/>
      <c r="T206" s="72"/>
      <c r="AT206" s="16" t="s">
        <v>210</v>
      </c>
      <c r="AU206" s="16" t="s">
        <v>85</v>
      </c>
    </row>
    <row r="207" s="12" customFormat="1">
      <c r="B207" s="203"/>
      <c r="D207" s="199" t="s">
        <v>147</v>
      </c>
      <c r="E207" s="204" t="s">
        <v>1</v>
      </c>
      <c r="F207" s="205" t="s">
        <v>83</v>
      </c>
      <c r="H207" s="206">
        <v>1</v>
      </c>
      <c r="I207" s="207"/>
      <c r="L207" s="203"/>
      <c r="M207" s="208"/>
      <c r="N207" s="209"/>
      <c r="O207" s="209"/>
      <c r="P207" s="209"/>
      <c r="Q207" s="209"/>
      <c r="R207" s="209"/>
      <c r="S207" s="209"/>
      <c r="T207" s="210"/>
      <c r="AT207" s="204" t="s">
        <v>147</v>
      </c>
      <c r="AU207" s="204" t="s">
        <v>85</v>
      </c>
      <c r="AV207" s="12" t="s">
        <v>85</v>
      </c>
      <c r="AW207" s="12" t="s">
        <v>34</v>
      </c>
      <c r="AX207" s="12" t="s">
        <v>83</v>
      </c>
      <c r="AY207" s="204" t="s">
        <v>134</v>
      </c>
    </row>
    <row r="208" s="1" customFormat="1" ht="24" customHeight="1">
      <c r="B208" s="185"/>
      <c r="C208" s="186" t="s">
        <v>260</v>
      </c>
      <c r="D208" s="186" t="s">
        <v>136</v>
      </c>
      <c r="E208" s="187" t="s">
        <v>282</v>
      </c>
      <c r="F208" s="188" t="s">
        <v>415</v>
      </c>
      <c r="G208" s="189" t="s">
        <v>189</v>
      </c>
      <c r="H208" s="190">
        <v>1</v>
      </c>
      <c r="I208" s="191"/>
      <c r="J208" s="192">
        <f>ROUND(I208*H208,2)</f>
        <v>0</v>
      </c>
      <c r="K208" s="188" t="s">
        <v>140</v>
      </c>
      <c r="L208" s="35"/>
      <c r="M208" s="193" t="s">
        <v>1</v>
      </c>
      <c r="N208" s="194" t="s">
        <v>43</v>
      </c>
      <c r="O208" s="71"/>
      <c r="P208" s="195">
        <f>O208*H208</f>
        <v>0</v>
      </c>
      <c r="Q208" s="195">
        <v>0</v>
      </c>
      <c r="R208" s="195">
        <f>Q208*H208</f>
        <v>0</v>
      </c>
      <c r="S208" s="195">
        <v>0</v>
      </c>
      <c r="T208" s="196">
        <f>S208*H208</f>
        <v>0</v>
      </c>
      <c r="AR208" s="197" t="s">
        <v>141</v>
      </c>
      <c r="AT208" s="197" t="s">
        <v>136</v>
      </c>
      <c r="AU208" s="197" t="s">
        <v>85</v>
      </c>
      <c r="AY208" s="16" t="s">
        <v>134</v>
      </c>
      <c r="BE208" s="198">
        <f>IF(N208="základní",J208,0)</f>
        <v>0</v>
      </c>
      <c r="BF208" s="198">
        <f>IF(N208="snížená",J208,0)</f>
        <v>0</v>
      </c>
      <c r="BG208" s="198">
        <f>IF(N208="zákl. přenesená",J208,0)</f>
        <v>0</v>
      </c>
      <c r="BH208" s="198">
        <f>IF(N208="sníž. přenesená",J208,0)</f>
        <v>0</v>
      </c>
      <c r="BI208" s="198">
        <f>IF(N208="nulová",J208,0)</f>
        <v>0</v>
      </c>
      <c r="BJ208" s="16" t="s">
        <v>83</v>
      </c>
      <c r="BK208" s="198">
        <f>ROUND(I208*H208,2)</f>
        <v>0</v>
      </c>
      <c r="BL208" s="16" t="s">
        <v>141</v>
      </c>
      <c r="BM208" s="197" t="s">
        <v>416</v>
      </c>
    </row>
    <row r="209" s="1" customFormat="1">
      <c r="B209" s="35"/>
      <c r="D209" s="199" t="s">
        <v>143</v>
      </c>
      <c r="F209" s="200" t="s">
        <v>417</v>
      </c>
      <c r="I209" s="125"/>
      <c r="L209" s="35"/>
      <c r="M209" s="201"/>
      <c r="N209" s="71"/>
      <c r="O209" s="71"/>
      <c r="P209" s="71"/>
      <c r="Q209" s="71"/>
      <c r="R209" s="71"/>
      <c r="S209" s="71"/>
      <c r="T209" s="72"/>
      <c r="AT209" s="16" t="s">
        <v>143</v>
      </c>
      <c r="AU209" s="16" t="s">
        <v>85</v>
      </c>
    </row>
    <row r="210" s="1" customFormat="1">
      <c r="B210" s="35"/>
      <c r="D210" s="199" t="s">
        <v>145</v>
      </c>
      <c r="F210" s="202" t="s">
        <v>418</v>
      </c>
      <c r="I210" s="125"/>
      <c r="L210" s="35"/>
      <c r="M210" s="201"/>
      <c r="N210" s="71"/>
      <c r="O210" s="71"/>
      <c r="P210" s="71"/>
      <c r="Q210" s="71"/>
      <c r="R210" s="71"/>
      <c r="S210" s="71"/>
      <c r="T210" s="72"/>
      <c r="AT210" s="16" t="s">
        <v>145</v>
      </c>
      <c r="AU210" s="16" t="s">
        <v>85</v>
      </c>
    </row>
    <row r="211" s="12" customFormat="1">
      <c r="B211" s="203"/>
      <c r="D211" s="199" t="s">
        <v>147</v>
      </c>
      <c r="E211" s="204" t="s">
        <v>1</v>
      </c>
      <c r="F211" s="205" t="s">
        <v>83</v>
      </c>
      <c r="H211" s="206">
        <v>1</v>
      </c>
      <c r="I211" s="207"/>
      <c r="L211" s="203"/>
      <c r="M211" s="208"/>
      <c r="N211" s="209"/>
      <c r="O211" s="209"/>
      <c r="P211" s="209"/>
      <c r="Q211" s="209"/>
      <c r="R211" s="209"/>
      <c r="S211" s="209"/>
      <c r="T211" s="210"/>
      <c r="AT211" s="204" t="s">
        <v>147</v>
      </c>
      <c r="AU211" s="204" t="s">
        <v>85</v>
      </c>
      <c r="AV211" s="12" t="s">
        <v>85</v>
      </c>
      <c r="AW211" s="12" t="s">
        <v>34</v>
      </c>
      <c r="AX211" s="12" t="s">
        <v>83</v>
      </c>
      <c r="AY211" s="204" t="s">
        <v>134</v>
      </c>
    </row>
    <row r="212" s="1" customFormat="1" ht="16.5" customHeight="1">
      <c r="B212" s="185"/>
      <c r="C212" s="186" t="s">
        <v>270</v>
      </c>
      <c r="D212" s="186" t="s">
        <v>136</v>
      </c>
      <c r="E212" s="187" t="s">
        <v>419</v>
      </c>
      <c r="F212" s="188" t="s">
        <v>420</v>
      </c>
      <c r="G212" s="189" t="s">
        <v>284</v>
      </c>
      <c r="H212" s="190">
        <v>1</v>
      </c>
      <c r="I212" s="191"/>
      <c r="J212" s="192">
        <f>ROUND(I212*H212,2)</f>
        <v>0</v>
      </c>
      <c r="K212" s="188" t="s">
        <v>1</v>
      </c>
      <c r="L212" s="35"/>
      <c r="M212" s="193" t="s">
        <v>1</v>
      </c>
      <c r="N212" s="194" t="s">
        <v>43</v>
      </c>
      <c r="O212" s="71"/>
      <c r="P212" s="195">
        <f>O212*H212</f>
        <v>0</v>
      </c>
      <c r="Q212" s="195">
        <v>0</v>
      </c>
      <c r="R212" s="195">
        <f>Q212*H212</f>
        <v>0</v>
      </c>
      <c r="S212" s="195">
        <v>0</v>
      </c>
      <c r="T212" s="196">
        <f>S212*H212</f>
        <v>0</v>
      </c>
      <c r="AR212" s="197" t="s">
        <v>141</v>
      </c>
      <c r="AT212" s="197" t="s">
        <v>136</v>
      </c>
      <c r="AU212" s="197" t="s">
        <v>85</v>
      </c>
      <c r="AY212" s="16" t="s">
        <v>134</v>
      </c>
      <c r="BE212" s="198">
        <f>IF(N212="základní",J212,0)</f>
        <v>0</v>
      </c>
      <c r="BF212" s="198">
        <f>IF(N212="snížená",J212,0)</f>
        <v>0</v>
      </c>
      <c r="BG212" s="198">
        <f>IF(N212="zákl. přenesená",J212,0)</f>
        <v>0</v>
      </c>
      <c r="BH212" s="198">
        <f>IF(N212="sníž. přenesená",J212,0)</f>
        <v>0</v>
      </c>
      <c r="BI212" s="198">
        <f>IF(N212="nulová",J212,0)</f>
        <v>0</v>
      </c>
      <c r="BJ212" s="16" t="s">
        <v>83</v>
      </c>
      <c r="BK212" s="198">
        <f>ROUND(I212*H212,2)</f>
        <v>0</v>
      </c>
      <c r="BL212" s="16" t="s">
        <v>141</v>
      </c>
      <c r="BM212" s="197" t="s">
        <v>421</v>
      </c>
    </row>
    <row r="213" s="1" customFormat="1">
      <c r="B213" s="35"/>
      <c r="D213" s="199" t="s">
        <v>143</v>
      </c>
      <c r="F213" s="200" t="s">
        <v>420</v>
      </c>
      <c r="I213" s="125"/>
      <c r="L213" s="35"/>
      <c r="M213" s="201"/>
      <c r="N213" s="71"/>
      <c r="O213" s="71"/>
      <c r="P213" s="71"/>
      <c r="Q213" s="71"/>
      <c r="R213" s="71"/>
      <c r="S213" s="71"/>
      <c r="T213" s="72"/>
      <c r="AT213" s="16" t="s">
        <v>143</v>
      </c>
      <c r="AU213" s="16" t="s">
        <v>85</v>
      </c>
    </row>
    <row r="214" s="1" customFormat="1">
      <c r="B214" s="35"/>
      <c r="D214" s="199" t="s">
        <v>210</v>
      </c>
      <c r="F214" s="202" t="s">
        <v>422</v>
      </c>
      <c r="I214" s="125"/>
      <c r="L214" s="35"/>
      <c r="M214" s="201"/>
      <c r="N214" s="71"/>
      <c r="O214" s="71"/>
      <c r="P214" s="71"/>
      <c r="Q214" s="71"/>
      <c r="R214" s="71"/>
      <c r="S214" s="71"/>
      <c r="T214" s="72"/>
      <c r="AT214" s="16" t="s">
        <v>210</v>
      </c>
      <c r="AU214" s="16" t="s">
        <v>85</v>
      </c>
    </row>
    <row r="215" s="1" customFormat="1" ht="16.5" customHeight="1">
      <c r="B215" s="185"/>
      <c r="C215" s="186" t="s">
        <v>7</v>
      </c>
      <c r="D215" s="186" t="s">
        <v>136</v>
      </c>
      <c r="E215" s="187" t="s">
        <v>423</v>
      </c>
      <c r="F215" s="188" t="s">
        <v>424</v>
      </c>
      <c r="G215" s="189" t="s">
        <v>284</v>
      </c>
      <c r="H215" s="190">
        <v>1</v>
      </c>
      <c r="I215" s="191"/>
      <c r="J215" s="192">
        <f>ROUND(I215*H215,2)</f>
        <v>0</v>
      </c>
      <c r="K215" s="188" t="s">
        <v>1</v>
      </c>
      <c r="L215" s="35"/>
      <c r="M215" s="193" t="s">
        <v>1</v>
      </c>
      <c r="N215" s="194" t="s">
        <v>43</v>
      </c>
      <c r="O215" s="71"/>
      <c r="P215" s="195">
        <f>O215*H215</f>
        <v>0</v>
      </c>
      <c r="Q215" s="195">
        <v>0</v>
      </c>
      <c r="R215" s="195">
        <f>Q215*H215</f>
        <v>0</v>
      </c>
      <c r="S215" s="195">
        <v>0</v>
      </c>
      <c r="T215" s="196">
        <f>S215*H215</f>
        <v>0</v>
      </c>
      <c r="AR215" s="197" t="s">
        <v>141</v>
      </c>
      <c r="AT215" s="197" t="s">
        <v>136</v>
      </c>
      <c r="AU215" s="197" t="s">
        <v>85</v>
      </c>
      <c r="AY215" s="16" t="s">
        <v>134</v>
      </c>
      <c r="BE215" s="198">
        <f>IF(N215="základní",J215,0)</f>
        <v>0</v>
      </c>
      <c r="BF215" s="198">
        <f>IF(N215="snížená",J215,0)</f>
        <v>0</v>
      </c>
      <c r="BG215" s="198">
        <f>IF(N215="zákl. přenesená",J215,0)</f>
        <v>0</v>
      </c>
      <c r="BH215" s="198">
        <f>IF(N215="sníž. přenesená",J215,0)</f>
        <v>0</v>
      </c>
      <c r="BI215" s="198">
        <f>IF(N215="nulová",J215,0)</f>
        <v>0</v>
      </c>
      <c r="BJ215" s="16" t="s">
        <v>83</v>
      </c>
      <c r="BK215" s="198">
        <f>ROUND(I215*H215,2)</f>
        <v>0</v>
      </c>
      <c r="BL215" s="16" t="s">
        <v>141</v>
      </c>
      <c r="BM215" s="197" t="s">
        <v>425</v>
      </c>
    </row>
    <row r="216" s="1" customFormat="1">
      <c r="B216" s="35"/>
      <c r="D216" s="199" t="s">
        <v>143</v>
      </c>
      <c r="F216" s="200" t="s">
        <v>424</v>
      </c>
      <c r="I216" s="125"/>
      <c r="L216" s="35"/>
      <c r="M216" s="201"/>
      <c r="N216" s="71"/>
      <c r="O216" s="71"/>
      <c r="P216" s="71"/>
      <c r="Q216" s="71"/>
      <c r="R216" s="71"/>
      <c r="S216" s="71"/>
      <c r="T216" s="72"/>
      <c r="AT216" s="16" t="s">
        <v>143</v>
      </c>
      <c r="AU216" s="16" t="s">
        <v>85</v>
      </c>
    </row>
    <row r="217" s="1" customFormat="1">
      <c r="B217" s="35"/>
      <c r="D217" s="199" t="s">
        <v>210</v>
      </c>
      <c r="F217" s="202" t="s">
        <v>426</v>
      </c>
      <c r="I217" s="125"/>
      <c r="L217" s="35"/>
      <c r="M217" s="201"/>
      <c r="N217" s="71"/>
      <c r="O217" s="71"/>
      <c r="P217" s="71"/>
      <c r="Q217" s="71"/>
      <c r="R217" s="71"/>
      <c r="S217" s="71"/>
      <c r="T217" s="72"/>
      <c r="AT217" s="16" t="s">
        <v>210</v>
      </c>
      <c r="AU217" s="16" t="s">
        <v>85</v>
      </c>
    </row>
    <row r="218" s="1" customFormat="1" ht="24" customHeight="1">
      <c r="B218" s="185"/>
      <c r="C218" s="186" t="s">
        <v>281</v>
      </c>
      <c r="D218" s="186" t="s">
        <v>136</v>
      </c>
      <c r="E218" s="187" t="s">
        <v>427</v>
      </c>
      <c r="F218" s="188" t="s">
        <v>428</v>
      </c>
      <c r="G218" s="189" t="s">
        <v>284</v>
      </c>
      <c r="H218" s="190">
        <v>1</v>
      </c>
      <c r="I218" s="191"/>
      <c r="J218" s="192">
        <f>ROUND(I218*H218,2)</f>
        <v>0</v>
      </c>
      <c r="K218" s="188" t="s">
        <v>1</v>
      </c>
      <c r="L218" s="35"/>
      <c r="M218" s="193" t="s">
        <v>1</v>
      </c>
      <c r="N218" s="194" t="s">
        <v>43</v>
      </c>
      <c r="O218" s="71"/>
      <c r="P218" s="195">
        <f>O218*H218</f>
        <v>0</v>
      </c>
      <c r="Q218" s="195">
        <v>0</v>
      </c>
      <c r="R218" s="195">
        <f>Q218*H218</f>
        <v>0</v>
      </c>
      <c r="S218" s="195">
        <v>0.20000000000000001</v>
      </c>
      <c r="T218" s="196">
        <f>S218*H218</f>
        <v>0.20000000000000001</v>
      </c>
      <c r="AR218" s="197" t="s">
        <v>141</v>
      </c>
      <c r="AT218" s="197" t="s">
        <v>136</v>
      </c>
      <c r="AU218" s="197" t="s">
        <v>85</v>
      </c>
      <c r="AY218" s="16" t="s">
        <v>134</v>
      </c>
      <c r="BE218" s="198">
        <f>IF(N218="základní",J218,0)</f>
        <v>0</v>
      </c>
      <c r="BF218" s="198">
        <f>IF(N218="snížená",J218,0)</f>
        <v>0</v>
      </c>
      <c r="BG218" s="198">
        <f>IF(N218="zákl. přenesená",J218,0)</f>
        <v>0</v>
      </c>
      <c r="BH218" s="198">
        <f>IF(N218="sníž. přenesená",J218,0)</f>
        <v>0</v>
      </c>
      <c r="BI218" s="198">
        <f>IF(N218="nulová",J218,0)</f>
        <v>0</v>
      </c>
      <c r="BJ218" s="16" t="s">
        <v>83</v>
      </c>
      <c r="BK218" s="198">
        <f>ROUND(I218*H218,2)</f>
        <v>0</v>
      </c>
      <c r="BL218" s="16" t="s">
        <v>141</v>
      </c>
      <c r="BM218" s="197" t="s">
        <v>429</v>
      </c>
    </row>
    <row r="219" s="1" customFormat="1">
      <c r="B219" s="35"/>
      <c r="D219" s="199" t="s">
        <v>143</v>
      </c>
      <c r="F219" s="200" t="s">
        <v>428</v>
      </c>
      <c r="I219" s="125"/>
      <c r="L219" s="35"/>
      <c r="M219" s="201"/>
      <c r="N219" s="71"/>
      <c r="O219" s="71"/>
      <c r="P219" s="71"/>
      <c r="Q219" s="71"/>
      <c r="R219" s="71"/>
      <c r="S219" s="71"/>
      <c r="T219" s="72"/>
      <c r="AT219" s="16" t="s">
        <v>143</v>
      </c>
      <c r="AU219" s="16" t="s">
        <v>85</v>
      </c>
    </row>
    <row r="220" s="1" customFormat="1">
      <c r="B220" s="35"/>
      <c r="D220" s="199" t="s">
        <v>210</v>
      </c>
      <c r="F220" s="202" t="s">
        <v>430</v>
      </c>
      <c r="I220" s="125"/>
      <c r="L220" s="35"/>
      <c r="M220" s="201"/>
      <c r="N220" s="71"/>
      <c r="O220" s="71"/>
      <c r="P220" s="71"/>
      <c r="Q220" s="71"/>
      <c r="R220" s="71"/>
      <c r="S220" s="71"/>
      <c r="T220" s="72"/>
      <c r="AT220" s="16" t="s">
        <v>210</v>
      </c>
      <c r="AU220" s="16" t="s">
        <v>85</v>
      </c>
    </row>
    <row r="221" s="1" customFormat="1" ht="16.5" customHeight="1">
      <c r="B221" s="185"/>
      <c r="C221" s="186" t="s">
        <v>287</v>
      </c>
      <c r="D221" s="186" t="s">
        <v>136</v>
      </c>
      <c r="E221" s="187" t="s">
        <v>431</v>
      </c>
      <c r="F221" s="188" t="s">
        <v>432</v>
      </c>
      <c r="G221" s="189" t="s">
        <v>433</v>
      </c>
      <c r="H221" s="190">
        <v>20</v>
      </c>
      <c r="I221" s="191"/>
      <c r="J221" s="192">
        <f>ROUND(I221*H221,2)</f>
        <v>0</v>
      </c>
      <c r="K221" s="188" t="s">
        <v>1</v>
      </c>
      <c r="L221" s="35"/>
      <c r="M221" s="193" t="s">
        <v>1</v>
      </c>
      <c r="N221" s="194" t="s">
        <v>43</v>
      </c>
      <c r="O221" s="71"/>
      <c r="P221" s="195">
        <f>O221*H221</f>
        <v>0</v>
      </c>
      <c r="Q221" s="195">
        <v>0</v>
      </c>
      <c r="R221" s="195">
        <f>Q221*H221</f>
        <v>0</v>
      </c>
      <c r="S221" s="195">
        <v>0</v>
      </c>
      <c r="T221" s="196">
        <f>S221*H221</f>
        <v>0</v>
      </c>
      <c r="AR221" s="197" t="s">
        <v>141</v>
      </c>
      <c r="AT221" s="197" t="s">
        <v>136</v>
      </c>
      <c r="AU221" s="197" t="s">
        <v>85</v>
      </c>
      <c r="AY221" s="16" t="s">
        <v>134</v>
      </c>
      <c r="BE221" s="198">
        <f>IF(N221="základní",J221,0)</f>
        <v>0</v>
      </c>
      <c r="BF221" s="198">
        <f>IF(N221="snížená",J221,0)</f>
        <v>0</v>
      </c>
      <c r="BG221" s="198">
        <f>IF(N221="zákl. přenesená",J221,0)</f>
        <v>0</v>
      </c>
      <c r="BH221" s="198">
        <f>IF(N221="sníž. přenesená",J221,0)</f>
        <v>0</v>
      </c>
      <c r="BI221" s="198">
        <f>IF(N221="nulová",J221,0)</f>
        <v>0</v>
      </c>
      <c r="BJ221" s="16" t="s">
        <v>83</v>
      </c>
      <c r="BK221" s="198">
        <f>ROUND(I221*H221,2)</f>
        <v>0</v>
      </c>
      <c r="BL221" s="16" t="s">
        <v>141</v>
      </c>
      <c r="BM221" s="197" t="s">
        <v>434</v>
      </c>
    </row>
    <row r="222" s="1" customFormat="1">
      <c r="B222" s="35"/>
      <c r="D222" s="199" t="s">
        <v>143</v>
      </c>
      <c r="F222" s="200" t="s">
        <v>432</v>
      </c>
      <c r="I222" s="125"/>
      <c r="L222" s="35"/>
      <c r="M222" s="201"/>
      <c r="N222" s="71"/>
      <c r="O222" s="71"/>
      <c r="P222" s="71"/>
      <c r="Q222" s="71"/>
      <c r="R222" s="71"/>
      <c r="S222" s="71"/>
      <c r="T222" s="72"/>
      <c r="AT222" s="16" t="s">
        <v>143</v>
      </c>
      <c r="AU222" s="16" t="s">
        <v>85</v>
      </c>
    </row>
    <row r="223" s="1" customFormat="1">
      <c r="B223" s="35"/>
      <c r="D223" s="199" t="s">
        <v>210</v>
      </c>
      <c r="F223" s="202" t="s">
        <v>435</v>
      </c>
      <c r="I223" s="125"/>
      <c r="L223" s="35"/>
      <c r="M223" s="201"/>
      <c r="N223" s="71"/>
      <c r="O223" s="71"/>
      <c r="P223" s="71"/>
      <c r="Q223" s="71"/>
      <c r="R223" s="71"/>
      <c r="S223" s="71"/>
      <c r="T223" s="72"/>
      <c r="AT223" s="16" t="s">
        <v>210</v>
      </c>
      <c r="AU223" s="16" t="s">
        <v>85</v>
      </c>
    </row>
    <row r="224" s="12" customFormat="1">
      <c r="B224" s="203"/>
      <c r="D224" s="199" t="s">
        <v>147</v>
      </c>
      <c r="E224" s="204" t="s">
        <v>1</v>
      </c>
      <c r="F224" s="205" t="s">
        <v>270</v>
      </c>
      <c r="H224" s="206">
        <v>20</v>
      </c>
      <c r="I224" s="207"/>
      <c r="L224" s="203"/>
      <c r="M224" s="208"/>
      <c r="N224" s="209"/>
      <c r="O224" s="209"/>
      <c r="P224" s="209"/>
      <c r="Q224" s="209"/>
      <c r="R224" s="209"/>
      <c r="S224" s="209"/>
      <c r="T224" s="210"/>
      <c r="AT224" s="204" t="s">
        <v>147</v>
      </c>
      <c r="AU224" s="204" t="s">
        <v>85</v>
      </c>
      <c r="AV224" s="12" t="s">
        <v>85</v>
      </c>
      <c r="AW224" s="12" t="s">
        <v>34</v>
      </c>
      <c r="AX224" s="12" t="s">
        <v>83</v>
      </c>
      <c r="AY224" s="204" t="s">
        <v>134</v>
      </c>
    </row>
    <row r="225" s="1" customFormat="1" ht="24" customHeight="1">
      <c r="B225" s="185"/>
      <c r="C225" s="186" t="s">
        <v>294</v>
      </c>
      <c r="D225" s="186" t="s">
        <v>136</v>
      </c>
      <c r="E225" s="187" t="s">
        <v>436</v>
      </c>
      <c r="F225" s="188" t="s">
        <v>437</v>
      </c>
      <c r="G225" s="189" t="s">
        <v>433</v>
      </c>
      <c r="H225" s="190">
        <v>192</v>
      </c>
      <c r="I225" s="191"/>
      <c r="J225" s="192">
        <f>ROUND(I225*H225,2)</f>
        <v>0</v>
      </c>
      <c r="K225" s="188" t="s">
        <v>1</v>
      </c>
      <c r="L225" s="35"/>
      <c r="M225" s="193" t="s">
        <v>1</v>
      </c>
      <c r="N225" s="194" t="s">
        <v>43</v>
      </c>
      <c r="O225" s="71"/>
      <c r="P225" s="195">
        <f>O225*H225</f>
        <v>0</v>
      </c>
      <c r="Q225" s="195">
        <v>0</v>
      </c>
      <c r="R225" s="195">
        <f>Q225*H225</f>
        <v>0</v>
      </c>
      <c r="S225" s="195">
        <v>0</v>
      </c>
      <c r="T225" s="196">
        <f>S225*H225</f>
        <v>0</v>
      </c>
      <c r="AR225" s="197" t="s">
        <v>141</v>
      </c>
      <c r="AT225" s="197" t="s">
        <v>136</v>
      </c>
      <c r="AU225" s="197" t="s">
        <v>85</v>
      </c>
      <c r="AY225" s="16" t="s">
        <v>134</v>
      </c>
      <c r="BE225" s="198">
        <f>IF(N225="základní",J225,0)</f>
        <v>0</v>
      </c>
      <c r="BF225" s="198">
        <f>IF(N225="snížená",J225,0)</f>
        <v>0</v>
      </c>
      <c r="BG225" s="198">
        <f>IF(N225="zákl. přenesená",J225,0)</f>
        <v>0</v>
      </c>
      <c r="BH225" s="198">
        <f>IF(N225="sníž. přenesená",J225,0)</f>
        <v>0</v>
      </c>
      <c r="BI225" s="198">
        <f>IF(N225="nulová",J225,0)</f>
        <v>0</v>
      </c>
      <c r="BJ225" s="16" t="s">
        <v>83</v>
      </c>
      <c r="BK225" s="198">
        <f>ROUND(I225*H225,2)</f>
        <v>0</v>
      </c>
      <c r="BL225" s="16" t="s">
        <v>141</v>
      </c>
      <c r="BM225" s="197" t="s">
        <v>438</v>
      </c>
    </row>
    <row r="226" s="1" customFormat="1">
      <c r="B226" s="35"/>
      <c r="D226" s="199" t="s">
        <v>143</v>
      </c>
      <c r="F226" s="200" t="s">
        <v>437</v>
      </c>
      <c r="I226" s="125"/>
      <c r="L226" s="35"/>
      <c r="M226" s="201"/>
      <c r="N226" s="71"/>
      <c r="O226" s="71"/>
      <c r="P226" s="71"/>
      <c r="Q226" s="71"/>
      <c r="R226" s="71"/>
      <c r="S226" s="71"/>
      <c r="T226" s="72"/>
      <c r="AT226" s="16" t="s">
        <v>143</v>
      </c>
      <c r="AU226" s="16" t="s">
        <v>85</v>
      </c>
    </row>
    <row r="227" s="1" customFormat="1">
      <c r="B227" s="35"/>
      <c r="D227" s="199" t="s">
        <v>210</v>
      </c>
      <c r="F227" s="202" t="s">
        <v>439</v>
      </c>
      <c r="I227" s="125"/>
      <c r="L227" s="35"/>
      <c r="M227" s="201"/>
      <c r="N227" s="71"/>
      <c r="O227" s="71"/>
      <c r="P227" s="71"/>
      <c r="Q227" s="71"/>
      <c r="R227" s="71"/>
      <c r="S227" s="71"/>
      <c r="T227" s="72"/>
      <c r="AT227" s="16" t="s">
        <v>210</v>
      </c>
      <c r="AU227" s="16" t="s">
        <v>85</v>
      </c>
    </row>
    <row r="228" s="12" customFormat="1">
      <c r="B228" s="203"/>
      <c r="D228" s="199" t="s">
        <v>147</v>
      </c>
      <c r="E228" s="204" t="s">
        <v>1</v>
      </c>
      <c r="F228" s="205" t="s">
        <v>440</v>
      </c>
      <c r="H228" s="206">
        <v>192</v>
      </c>
      <c r="I228" s="207"/>
      <c r="L228" s="203"/>
      <c r="M228" s="208"/>
      <c r="N228" s="209"/>
      <c r="O228" s="209"/>
      <c r="P228" s="209"/>
      <c r="Q228" s="209"/>
      <c r="R228" s="209"/>
      <c r="S228" s="209"/>
      <c r="T228" s="210"/>
      <c r="AT228" s="204" t="s">
        <v>147</v>
      </c>
      <c r="AU228" s="204" t="s">
        <v>85</v>
      </c>
      <c r="AV228" s="12" t="s">
        <v>85</v>
      </c>
      <c r="AW228" s="12" t="s">
        <v>34</v>
      </c>
      <c r="AX228" s="12" t="s">
        <v>83</v>
      </c>
      <c r="AY228" s="204" t="s">
        <v>134</v>
      </c>
    </row>
    <row r="229" s="1" customFormat="1" ht="16.5" customHeight="1">
      <c r="B229" s="185"/>
      <c r="C229" s="186" t="s">
        <v>301</v>
      </c>
      <c r="D229" s="186" t="s">
        <v>136</v>
      </c>
      <c r="E229" s="187" t="s">
        <v>441</v>
      </c>
      <c r="F229" s="188" t="s">
        <v>442</v>
      </c>
      <c r="G229" s="189" t="s">
        <v>433</v>
      </c>
      <c r="H229" s="190">
        <v>20</v>
      </c>
      <c r="I229" s="191"/>
      <c r="J229" s="192">
        <f>ROUND(I229*H229,2)</f>
        <v>0</v>
      </c>
      <c r="K229" s="188" t="s">
        <v>1</v>
      </c>
      <c r="L229" s="35"/>
      <c r="M229" s="193" t="s">
        <v>1</v>
      </c>
      <c r="N229" s="194" t="s">
        <v>43</v>
      </c>
      <c r="O229" s="71"/>
      <c r="P229" s="195">
        <f>O229*H229</f>
        <v>0</v>
      </c>
      <c r="Q229" s="195">
        <v>0</v>
      </c>
      <c r="R229" s="195">
        <f>Q229*H229</f>
        <v>0</v>
      </c>
      <c r="S229" s="195">
        <v>0</v>
      </c>
      <c r="T229" s="196">
        <f>S229*H229</f>
        <v>0</v>
      </c>
      <c r="AR229" s="197" t="s">
        <v>141</v>
      </c>
      <c r="AT229" s="197" t="s">
        <v>136</v>
      </c>
      <c r="AU229" s="197" t="s">
        <v>85</v>
      </c>
      <c r="AY229" s="16" t="s">
        <v>134</v>
      </c>
      <c r="BE229" s="198">
        <f>IF(N229="základní",J229,0)</f>
        <v>0</v>
      </c>
      <c r="BF229" s="198">
        <f>IF(N229="snížená",J229,0)</f>
        <v>0</v>
      </c>
      <c r="BG229" s="198">
        <f>IF(N229="zákl. přenesená",J229,0)</f>
        <v>0</v>
      </c>
      <c r="BH229" s="198">
        <f>IF(N229="sníž. přenesená",J229,0)</f>
        <v>0</v>
      </c>
      <c r="BI229" s="198">
        <f>IF(N229="nulová",J229,0)</f>
        <v>0</v>
      </c>
      <c r="BJ229" s="16" t="s">
        <v>83</v>
      </c>
      <c r="BK229" s="198">
        <f>ROUND(I229*H229,2)</f>
        <v>0</v>
      </c>
      <c r="BL229" s="16" t="s">
        <v>141</v>
      </c>
      <c r="BM229" s="197" t="s">
        <v>443</v>
      </c>
    </row>
    <row r="230" s="1" customFormat="1">
      <c r="B230" s="35"/>
      <c r="D230" s="199" t="s">
        <v>143</v>
      </c>
      <c r="F230" s="200" t="s">
        <v>442</v>
      </c>
      <c r="I230" s="125"/>
      <c r="L230" s="35"/>
      <c r="M230" s="201"/>
      <c r="N230" s="71"/>
      <c r="O230" s="71"/>
      <c r="P230" s="71"/>
      <c r="Q230" s="71"/>
      <c r="R230" s="71"/>
      <c r="S230" s="71"/>
      <c r="T230" s="72"/>
      <c r="AT230" s="16" t="s">
        <v>143</v>
      </c>
      <c r="AU230" s="16" t="s">
        <v>85</v>
      </c>
    </row>
    <row r="231" s="1" customFormat="1">
      <c r="B231" s="35"/>
      <c r="D231" s="199" t="s">
        <v>210</v>
      </c>
      <c r="F231" s="202" t="s">
        <v>444</v>
      </c>
      <c r="I231" s="125"/>
      <c r="L231" s="35"/>
      <c r="M231" s="201"/>
      <c r="N231" s="71"/>
      <c r="O231" s="71"/>
      <c r="P231" s="71"/>
      <c r="Q231" s="71"/>
      <c r="R231" s="71"/>
      <c r="S231" s="71"/>
      <c r="T231" s="72"/>
      <c r="AT231" s="16" t="s">
        <v>210</v>
      </c>
      <c r="AU231" s="16" t="s">
        <v>85</v>
      </c>
    </row>
    <row r="232" s="12" customFormat="1">
      <c r="B232" s="203"/>
      <c r="D232" s="199" t="s">
        <v>147</v>
      </c>
      <c r="E232" s="204" t="s">
        <v>1</v>
      </c>
      <c r="F232" s="205" t="s">
        <v>270</v>
      </c>
      <c r="H232" s="206">
        <v>20</v>
      </c>
      <c r="I232" s="207"/>
      <c r="L232" s="203"/>
      <c r="M232" s="208"/>
      <c r="N232" s="209"/>
      <c r="O232" s="209"/>
      <c r="P232" s="209"/>
      <c r="Q232" s="209"/>
      <c r="R232" s="209"/>
      <c r="S232" s="209"/>
      <c r="T232" s="210"/>
      <c r="AT232" s="204" t="s">
        <v>147</v>
      </c>
      <c r="AU232" s="204" t="s">
        <v>85</v>
      </c>
      <c r="AV232" s="12" t="s">
        <v>85</v>
      </c>
      <c r="AW232" s="12" t="s">
        <v>34</v>
      </c>
      <c r="AX232" s="12" t="s">
        <v>83</v>
      </c>
      <c r="AY232" s="204" t="s">
        <v>134</v>
      </c>
    </row>
    <row r="233" s="1" customFormat="1" ht="16.5" customHeight="1">
      <c r="B233" s="185"/>
      <c r="C233" s="186" t="s">
        <v>445</v>
      </c>
      <c r="D233" s="186" t="s">
        <v>136</v>
      </c>
      <c r="E233" s="187" t="s">
        <v>446</v>
      </c>
      <c r="F233" s="188" t="s">
        <v>447</v>
      </c>
      <c r="G233" s="189" t="s">
        <v>433</v>
      </c>
      <c r="H233" s="190">
        <v>20</v>
      </c>
      <c r="I233" s="191"/>
      <c r="J233" s="192">
        <f>ROUND(I233*H233,2)</f>
        <v>0</v>
      </c>
      <c r="K233" s="188" t="s">
        <v>1</v>
      </c>
      <c r="L233" s="35"/>
      <c r="M233" s="193" t="s">
        <v>1</v>
      </c>
      <c r="N233" s="194" t="s">
        <v>43</v>
      </c>
      <c r="O233" s="71"/>
      <c r="P233" s="195">
        <f>O233*H233</f>
        <v>0</v>
      </c>
      <c r="Q233" s="195">
        <v>0</v>
      </c>
      <c r="R233" s="195">
        <f>Q233*H233</f>
        <v>0</v>
      </c>
      <c r="S233" s="195">
        <v>0</v>
      </c>
      <c r="T233" s="196">
        <f>S233*H233</f>
        <v>0</v>
      </c>
      <c r="AR233" s="197" t="s">
        <v>141</v>
      </c>
      <c r="AT233" s="197" t="s">
        <v>136</v>
      </c>
      <c r="AU233" s="197" t="s">
        <v>85</v>
      </c>
      <c r="AY233" s="16" t="s">
        <v>134</v>
      </c>
      <c r="BE233" s="198">
        <f>IF(N233="základní",J233,0)</f>
        <v>0</v>
      </c>
      <c r="BF233" s="198">
        <f>IF(N233="snížená",J233,0)</f>
        <v>0</v>
      </c>
      <c r="BG233" s="198">
        <f>IF(N233="zákl. přenesená",J233,0)</f>
        <v>0</v>
      </c>
      <c r="BH233" s="198">
        <f>IF(N233="sníž. přenesená",J233,0)</f>
        <v>0</v>
      </c>
      <c r="BI233" s="198">
        <f>IF(N233="nulová",J233,0)</f>
        <v>0</v>
      </c>
      <c r="BJ233" s="16" t="s">
        <v>83</v>
      </c>
      <c r="BK233" s="198">
        <f>ROUND(I233*H233,2)</f>
        <v>0</v>
      </c>
      <c r="BL233" s="16" t="s">
        <v>141</v>
      </c>
      <c r="BM233" s="197" t="s">
        <v>448</v>
      </c>
    </row>
    <row r="234" s="1" customFormat="1">
      <c r="B234" s="35"/>
      <c r="D234" s="199" t="s">
        <v>143</v>
      </c>
      <c r="F234" s="200" t="s">
        <v>447</v>
      </c>
      <c r="I234" s="125"/>
      <c r="L234" s="35"/>
      <c r="M234" s="201"/>
      <c r="N234" s="71"/>
      <c r="O234" s="71"/>
      <c r="P234" s="71"/>
      <c r="Q234" s="71"/>
      <c r="R234" s="71"/>
      <c r="S234" s="71"/>
      <c r="T234" s="72"/>
      <c r="AT234" s="16" t="s">
        <v>143</v>
      </c>
      <c r="AU234" s="16" t="s">
        <v>85</v>
      </c>
    </row>
    <row r="235" s="1" customFormat="1">
      <c r="B235" s="35"/>
      <c r="D235" s="199" t="s">
        <v>210</v>
      </c>
      <c r="F235" s="202" t="s">
        <v>449</v>
      </c>
      <c r="I235" s="125"/>
      <c r="L235" s="35"/>
      <c r="M235" s="201"/>
      <c r="N235" s="71"/>
      <c r="O235" s="71"/>
      <c r="P235" s="71"/>
      <c r="Q235" s="71"/>
      <c r="R235" s="71"/>
      <c r="S235" s="71"/>
      <c r="T235" s="72"/>
      <c r="AT235" s="16" t="s">
        <v>210</v>
      </c>
      <c r="AU235" s="16" t="s">
        <v>85</v>
      </c>
    </row>
    <row r="236" s="12" customFormat="1">
      <c r="B236" s="203"/>
      <c r="D236" s="199" t="s">
        <v>147</v>
      </c>
      <c r="E236" s="204" t="s">
        <v>1</v>
      </c>
      <c r="F236" s="205" t="s">
        <v>270</v>
      </c>
      <c r="H236" s="206">
        <v>20</v>
      </c>
      <c r="I236" s="207"/>
      <c r="L236" s="203"/>
      <c r="M236" s="208"/>
      <c r="N236" s="209"/>
      <c r="O236" s="209"/>
      <c r="P236" s="209"/>
      <c r="Q236" s="209"/>
      <c r="R236" s="209"/>
      <c r="S236" s="209"/>
      <c r="T236" s="210"/>
      <c r="AT236" s="204" t="s">
        <v>147</v>
      </c>
      <c r="AU236" s="204" t="s">
        <v>85</v>
      </c>
      <c r="AV236" s="12" t="s">
        <v>85</v>
      </c>
      <c r="AW236" s="12" t="s">
        <v>34</v>
      </c>
      <c r="AX236" s="12" t="s">
        <v>83</v>
      </c>
      <c r="AY236" s="204" t="s">
        <v>134</v>
      </c>
    </row>
    <row r="237" s="1" customFormat="1" ht="24" customHeight="1">
      <c r="B237" s="185"/>
      <c r="C237" s="186" t="s">
        <v>450</v>
      </c>
      <c r="D237" s="186" t="s">
        <v>136</v>
      </c>
      <c r="E237" s="187" t="s">
        <v>451</v>
      </c>
      <c r="F237" s="188" t="s">
        <v>452</v>
      </c>
      <c r="G237" s="189" t="s">
        <v>433</v>
      </c>
      <c r="H237" s="190">
        <v>20</v>
      </c>
      <c r="I237" s="191"/>
      <c r="J237" s="192">
        <f>ROUND(I237*H237,2)</f>
        <v>0</v>
      </c>
      <c r="K237" s="188" t="s">
        <v>1</v>
      </c>
      <c r="L237" s="35"/>
      <c r="M237" s="193" t="s">
        <v>1</v>
      </c>
      <c r="N237" s="194" t="s">
        <v>43</v>
      </c>
      <c r="O237" s="71"/>
      <c r="P237" s="195">
        <f>O237*H237</f>
        <v>0</v>
      </c>
      <c r="Q237" s="195">
        <v>0</v>
      </c>
      <c r="R237" s="195">
        <f>Q237*H237</f>
        <v>0</v>
      </c>
      <c r="S237" s="195">
        <v>0</v>
      </c>
      <c r="T237" s="196">
        <f>S237*H237</f>
        <v>0</v>
      </c>
      <c r="AR237" s="197" t="s">
        <v>141</v>
      </c>
      <c r="AT237" s="197" t="s">
        <v>136</v>
      </c>
      <c r="AU237" s="197" t="s">
        <v>85</v>
      </c>
      <c r="AY237" s="16" t="s">
        <v>134</v>
      </c>
      <c r="BE237" s="198">
        <f>IF(N237="základní",J237,0)</f>
        <v>0</v>
      </c>
      <c r="BF237" s="198">
        <f>IF(N237="snížená",J237,0)</f>
        <v>0</v>
      </c>
      <c r="BG237" s="198">
        <f>IF(N237="zákl. přenesená",J237,0)</f>
        <v>0</v>
      </c>
      <c r="BH237" s="198">
        <f>IF(N237="sníž. přenesená",J237,0)</f>
        <v>0</v>
      </c>
      <c r="BI237" s="198">
        <f>IF(N237="nulová",J237,0)</f>
        <v>0</v>
      </c>
      <c r="BJ237" s="16" t="s">
        <v>83</v>
      </c>
      <c r="BK237" s="198">
        <f>ROUND(I237*H237,2)</f>
        <v>0</v>
      </c>
      <c r="BL237" s="16" t="s">
        <v>141</v>
      </c>
      <c r="BM237" s="197" t="s">
        <v>453</v>
      </c>
    </row>
    <row r="238" s="1" customFormat="1">
      <c r="B238" s="35"/>
      <c r="D238" s="199" t="s">
        <v>143</v>
      </c>
      <c r="F238" s="200" t="s">
        <v>452</v>
      </c>
      <c r="I238" s="125"/>
      <c r="L238" s="35"/>
      <c r="M238" s="201"/>
      <c r="N238" s="71"/>
      <c r="O238" s="71"/>
      <c r="P238" s="71"/>
      <c r="Q238" s="71"/>
      <c r="R238" s="71"/>
      <c r="S238" s="71"/>
      <c r="T238" s="72"/>
      <c r="AT238" s="16" t="s">
        <v>143</v>
      </c>
      <c r="AU238" s="16" t="s">
        <v>85</v>
      </c>
    </row>
    <row r="239" s="1" customFormat="1">
      <c r="B239" s="35"/>
      <c r="D239" s="199" t="s">
        <v>210</v>
      </c>
      <c r="F239" s="202" t="s">
        <v>454</v>
      </c>
      <c r="I239" s="125"/>
      <c r="L239" s="35"/>
      <c r="M239" s="201"/>
      <c r="N239" s="71"/>
      <c r="O239" s="71"/>
      <c r="P239" s="71"/>
      <c r="Q239" s="71"/>
      <c r="R239" s="71"/>
      <c r="S239" s="71"/>
      <c r="T239" s="72"/>
      <c r="AT239" s="16" t="s">
        <v>210</v>
      </c>
      <c r="AU239" s="16" t="s">
        <v>85</v>
      </c>
    </row>
    <row r="240" s="12" customFormat="1">
      <c r="B240" s="203"/>
      <c r="D240" s="199" t="s">
        <v>147</v>
      </c>
      <c r="E240" s="204" t="s">
        <v>1</v>
      </c>
      <c r="F240" s="205" t="s">
        <v>270</v>
      </c>
      <c r="H240" s="206">
        <v>20</v>
      </c>
      <c r="I240" s="207"/>
      <c r="L240" s="203"/>
      <c r="M240" s="208"/>
      <c r="N240" s="209"/>
      <c r="O240" s="209"/>
      <c r="P240" s="209"/>
      <c r="Q240" s="209"/>
      <c r="R240" s="209"/>
      <c r="S240" s="209"/>
      <c r="T240" s="210"/>
      <c r="AT240" s="204" t="s">
        <v>147</v>
      </c>
      <c r="AU240" s="204" t="s">
        <v>85</v>
      </c>
      <c r="AV240" s="12" t="s">
        <v>85</v>
      </c>
      <c r="AW240" s="12" t="s">
        <v>34</v>
      </c>
      <c r="AX240" s="12" t="s">
        <v>83</v>
      </c>
      <c r="AY240" s="204" t="s">
        <v>134</v>
      </c>
    </row>
    <row r="241" s="1" customFormat="1" ht="16.5" customHeight="1">
      <c r="B241" s="185"/>
      <c r="C241" s="186" t="s">
        <v>455</v>
      </c>
      <c r="D241" s="186" t="s">
        <v>136</v>
      </c>
      <c r="E241" s="187" t="s">
        <v>456</v>
      </c>
      <c r="F241" s="188" t="s">
        <v>457</v>
      </c>
      <c r="G241" s="189" t="s">
        <v>139</v>
      </c>
      <c r="H241" s="190">
        <v>50</v>
      </c>
      <c r="I241" s="191"/>
      <c r="J241" s="192">
        <f>ROUND(I241*H241,2)</f>
        <v>0</v>
      </c>
      <c r="K241" s="188" t="s">
        <v>1</v>
      </c>
      <c r="L241" s="35"/>
      <c r="M241" s="193" t="s">
        <v>1</v>
      </c>
      <c r="N241" s="194" t="s">
        <v>43</v>
      </c>
      <c r="O241" s="71"/>
      <c r="P241" s="195">
        <f>O241*H241</f>
        <v>0</v>
      </c>
      <c r="Q241" s="195">
        <v>0</v>
      </c>
      <c r="R241" s="195">
        <f>Q241*H241</f>
        <v>0</v>
      </c>
      <c r="S241" s="195">
        <v>0</v>
      </c>
      <c r="T241" s="196">
        <f>S241*H241</f>
        <v>0</v>
      </c>
      <c r="AR241" s="197" t="s">
        <v>141</v>
      </c>
      <c r="AT241" s="197" t="s">
        <v>136</v>
      </c>
      <c r="AU241" s="197" t="s">
        <v>85</v>
      </c>
      <c r="AY241" s="16" t="s">
        <v>134</v>
      </c>
      <c r="BE241" s="198">
        <f>IF(N241="základní",J241,0)</f>
        <v>0</v>
      </c>
      <c r="BF241" s="198">
        <f>IF(N241="snížená",J241,0)</f>
        <v>0</v>
      </c>
      <c r="BG241" s="198">
        <f>IF(N241="zákl. přenesená",J241,0)</f>
        <v>0</v>
      </c>
      <c r="BH241" s="198">
        <f>IF(N241="sníž. přenesená",J241,0)</f>
        <v>0</v>
      </c>
      <c r="BI241" s="198">
        <f>IF(N241="nulová",J241,0)</f>
        <v>0</v>
      </c>
      <c r="BJ241" s="16" t="s">
        <v>83</v>
      </c>
      <c r="BK241" s="198">
        <f>ROUND(I241*H241,2)</f>
        <v>0</v>
      </c>
      <c r="BL241" s="16" t="s">
        <v>141</v>
      </c>
      <c r="BM241" s="197" t="s">
        <v>458</v>
      </c>
    </row>
    <row r="242" s="1" customFormat="1">
      <c r="B242" s="35"/>
      <c r="D242" s="199" t="s">
        <v>143</v>
      </c>
      <c r="F242" s="200" t="s">
        <v>457</v>
      </c>
      <c r="I242" s="125"/>
      <c r="L242" s="35"/>
      <c r="M242" s="201"/>
      <c r="N242" s="71"/>
      <c r="O242" s="71"/>
      <c r="P242" s="71"/>
      <c r="Q242" s="71"/>
      <c r="R242" s="71"/>
      <c r="S242" s="71"/>
      <c r="T242" s="72"/>
      <c r="AT242" s="16" t="s">
        <v>143</v>
      </c>
      <c r="AU242" s="16" t="s">
        <v>85</v>
      </c>
    </row>
    <row r="243" s="1" customFormat="1">
      <c r="B243" s="35"/>
      <c r="D243" s="199" t="s">
        <v>210</v>
      </c>
      <c r="F243" s="202" t="s">
        <v>459</v>
      </c>
      <c r="I243" s="125"/>
      <c r="L243" s="35"/>
      <c r="M243" s="201"/>
      <c r="N243" s="71"/>
      <c r="O243" s="71"/>
      <c r="P243" s="71"/>
      <c r="Q243" s="71"/>
      <c r="R243" s="71"/>
      <c r="S243" s="71"/>
      <c r="T243" s="72"/>
      <c r="AT243" s="16" t="s">
        <v>210</v>
      </c>
      <c r="AU243" s="16" t="s">
        <v>85</v>
      </c>
    </row>
    <row r="244" s="12" customFormat="1">
      <c r="B244" s="203"/>
      <c r="D244" s="199" t="s">
        <v>147</v>
      </c>
      <c r="E244" s="204" t="s">
        <v>1</v>
      </c>
      <c r="F244" s="205" t="s">
        <v>100</v>
      </c>
      <c r="H244" s="206">
        <v>50</v>
      </c>
      <c r="I244" s="207"/>
      <c r="L244" s="203"/>
      <c r="M244" s="208"/>
      <c r="N244" s="209"/>
      <c r="O244" s="209"/>
      <c r="P244" s="209"/>
      <c r="Q244" s="209"/>
      <c r="R244" s="209"/>
      <c r="S244" s="209"/>
      <c r="T244" s="210"/>
      <c r="AT244" s="204" t="s">
        <v>147</v>
      </c>
      <c r="AU244" s="204" t="s">
        <v>85</v>
      </c>
      <c r="AV244" s="12" t="s">
        <v>85</v>
      </c>
      <c r="AW244" s="12" t="s">
        <v>34</v>
      </c>
      <c r="AX244" s="12" t="s">
        <v>83</v>
      </c>
      <c r="AY244" s="204" t="s">
        <v>134</v>
      </c>
    </row>
    <row r="245" s="11" customFormat="1" ht="22.8" customHeight="1">
      <c r="B245" s="172"/>
      <c r="D245" s="173" t="s">
        <v>77</v>
      </c>
      <c r="E245" s="183" t="s">
        <v>170</v>
      </c>
      <c r="F245" s="183" t="s">
        <v>460</v>
      </c>
      <c r="I245" s="175"/>
      <c r="J245" s="184">
        <f>BK245</f>
        <v>0</v>
      </c>
      <c r="L245" s="172"/>
      <c r="M245" s="177"/>
      <c r="N245" s="178"/>
      <c r="O245" s="178"/>
      <c r="P245" s="179">
        <f>SUM(P246:P251)</f>
        <v>0</v>
      </c>
      <c r="Q245" s="178"/>
      <c r="R245" s="179">
        <f>SUM(R246:R251)</f>
        <v>8.3000000000000007</v>
      </c>
      <c r="S245" s="178"/>
      <c r="T245" s="180">
        <f>SUM(T246:T251)</f>
        <v>0</v>
      </c>
      <c r="AR245" s="173" t="s">
        <v>83</v>
      </c>
      <c r="AT245" s="181" t="s">
        <v>77</v>
      </c>
      <c r="AU245" s="181" t="s">
        <v>83</v>
      </c>
      <c r="AY245" s="173" t="s">
        <v>134</v>
      </c>
      <c r="BK245" s="182">
        <f>SUM(BK246:BK251)</f>
        <v>0</v>
      </c>
    </row>
    <row r="246" s="1" customFormat="1" ht="24" customHeight="1">
      <c r="B246" s="185"/>
      <c r="C246" s="186" t="s">
        <v>461</v>
      </c>
      <c r="D246" s="186" t="s">
        <v>136</v>
      </c>
      <c r="E246" s="187" t="s">
        <v>462</v>
      </c>
      <c r="F246" s="188" t="s">
        <v>463</v>
      </c>
      <c r="G246" s="189" t="s">
        <v>139</v>
      </c>
      <c r="H246" s="190">
        <v>100</v>
      </c>
      <c r="I246" s="191"/>
      <c r="J246" s="192">
        <f>ROUND(I246*H246,2)</f>
        <v>0</v>
      </c>
      <c r="K246" s="188" t="s">
        <v>140</v>
      </c>
      <c r="L246" s="35"/>
      <c r="M246" s="193" t="s">
        <v>1</v>
      </c>
      <c r="N246" s="194" t="s">
        <v>43</v>
      </c>
      <c r="O246" s="71"/>
      <c r="P246" s="195">
        <f>O246*H246</f>
        <v>0</v>
      </c>
      <c r="Q246" s="195">
        <v>0.083000000000000004</v>
      </c>
      <c r="R246" s="195">
        <f>Q246*H246</f>
        <v>8.3000000000000007</v>
      </c>
      <c r="S246" s="195">
        <v>0</v>
      </c>
      <c r="T246" s="196">
        <f>S246*H246</f>
        <v>0</v>
      </c>
      <c r="AR246" s="197" t="s">
        <v>141</v>
      </c>
      <c r="AT246" s="197" t="s">
        <v>136</v>
      </c>
      <c r="AU246" s="197" t="s">
        <v>85</v>
      </c>
      <c r="AY246" s="16" t="s">
        <v>134</v>
      </c>
      <c r="BE246" s="198">
        <f>IF(N246="základní",J246,0)</f>
        <v>0</v>
      </c>
      <c r="BF246" s="198">
        <f>IF(N246="snížená",J246,0)</f>
        <v>0</v>
      </c>
      <c r="BG246" s="198">
        <f>IF(N246="zákl. přenesená",J246,0)</f>
        <v>0</v>
      </c>
      <c r="BH246" s="198">
        <f>IF(N246="sníž. přenesená",J246,0)</f>
        <v>0</v>
      </c>
      <c r="BI246" s="198">
        <f>IF(N246="nulová",J246,0)</f>
        <v>0</v>
      </c>
      <c r="BJ246" s="16" t="s">
        <v>83</v>
      </c>
      <c r="BK246" s="198">
        <f>ROUND(I246*H246,2)</f>
        <v>0</v>
      </c>
      <c r="BL246" s="16" t="s">
        <v>141</v>
      </c>
      <c r="BM246" s="197" t="s">
        <v>464</v>
      </c>
    </row>
    <row r="247" s="1" customFormat="1">
      <c r="B247" s="35"/>
      <c r="D247" s="199" t="s">
        <v>143</v>
      </c>
      <c r="F247" s="200" t="s">
        <v>465</v>
      </c>
      <c r="I247" s="125"/>
      <c r="L247" s="35"/>
      <c r="M247" s="201"/>
      <c r="N247" s="71"/>
      <c r="O247" s="71"/>
      <c r="P247" s="71"/>
      <c r="Q247" s="71"/>
      <c r="R247" s="71"/>
      <c r="S247" s="71"/>
      <c r="T247" s="72"/>
      <c r="AT247" s="16" t="s">
        <v>143</v>
      </c>
      <c r="AU247" s="16" t="s">
        <v>85</v>
      </c>
    </row>
    <row r="248" s="12" customFormat="1">
      <c r="B248" s="203"/>
      <c r="D248" s="199" t="s">
        <v>147</v>
      </c>
      <c r="E248" s="204" t="s">
        <v>1</v>
      </c>
      <c r="F248" s="205" t="s">
        <v>466</v>
      </c>
      <c r="H248" s="206">
        <v>100</v>
      </c>
      <c r="I248" s="207"/>
      <c r="L248" s="203"/>
      <c r="M248" s="208"/>
      <c r="N248" s="209"/>
      <c r="O248" s="209"/>
      <c r="P248" s="209"/>
      <c r="Q248" s="209"/>
      <c r="R248" s="209"/>
      <c r="S248" s="209"/>
      <c r="T248" s="210"/>
      <c r="AT248" s="204" t="s">
        <v>147</v>
      </c>
      <c r="AU248" s="204" t="s">
        <v>85</v>
      </c>
      <c r="AV248" s="12" t="s">
        <v>85</v>
      </c>
      <c r="AW248" s="12" t="s">
        <v>34</v>
      </c>
      <c r="AX248" s="12" t="s">
        <v>83</v>
      </c>
      <c r="AY248" s="204" t="s">
        <v>134</v>
      </c>
    </row>
    <row r="249" s="1" customFormat="1" ht="16.5" customHeight="1">
      <c r="B249" s="185"/>
      <c r="C249" s="186" t="s">
        <v>467</v>
      </c>
      <c r="D249" s="186" t="s">
        <v>136</v>
      </c>
      <c r="E249" s="187" t="s">
        <v>468</v>
      </c>
      <c r="F249" s="188" t="s">
        <v>469</v>
      </c>
      <c r="G249" s="189" t="s">
        <v>284</v>
      </c>
      <c r="H249" s="190">
        <v>1</v>
      </c>
      <c r="I249" s="191"/>
      <c r="J249" s="192">
        <f>ROUND(I249*H249,2)</f>
        <v>0</v>
      </c>
      <c r="K249" s="188" t="s">
        <v>1</v>
      </c>
      <c r="L249" s="35"/>
      <c r="M249" s="193" t="s">
        <v>1</v>
      </c>
      <c r="N249" s="194" t="s">
        <v>43</v>
      </c>
      <c r="O249" s="71"/>
      <c r="P249" s="195">
        <f>O249*H249</f>
        <v>0</v>
      </c>
      <c r="Q249" s="195">
        <v>0</v>
      </c>
      <c r="R249" s="195">
        <f>Q249*H249</f>
        <v>0</v>
      </c>
      <c r="S249" s="195">
        <v>0</v>
      </c>
      <c r="T249" s="196">
        <f>S249*H249</f>
        <v>0</v>
      </c>
      <c r="AR249" s="197" t="s">
        <v>141</v>
      </c>
      <c r="AT249" s="197" t="s">
        <v>136</v>
      </c>
      <c r="AU249" s="197" t="s">
        <v>85</v>
      </c>
      <c r="AY249" s="16" t="s">
        <v>134</v>
      </c>
      <c r="BE249" s="198">
        <f>IF(N249="základní",J249,0)</f>
        <v>0</v>
      </c>
      <c r="BF249" s="198">
        <f>IF(N249="snížená",J249,0)</f>
        <v>0</v>
      </c>
      <c r="BG249" s="198">
        <f>IF(N249="zákl. přenesená",J249,0)</f>
        <v>0</v>
      </c>
      <c r="BH249" s="198">
        <f>IF(N249="sníž. přenesená",J249,0)</f>
        <v>0</v>
      </c>
      <c r="BI249" s="198">
        <f>IF(N249="nulová",J249,0)</f>
        <v>0</v>
      </c>
      <c r="BJ249" s="16" t="s">
        <v>83</v>
      </c>
      <c r="BK249" s="198">
        <f>ROUND(I249*H249,2)</f>
        <v>0</v>
      </c>
      <c r="BL249" s="16" t="s">
        <v>141</v>
      </c>
      <c r="BM249" s="197" t="s">
        <v>470</v>
      </c>
    </row>
    <row r="250" s="1" customFormat="1">
      <c r="B250" s="35"/>
      <c r="D250" s="199" t="s">
        <v>143</v>
      </c>
      <c r="F250" s="200" t="s">
        <v>469</v>
      </c>
      <c r="I250" s="125"/>
      <c r="L250" s="35"/>
      <c r="M250" s="201"/>
      <c r="N250" s="71"/>
      <c r="O250" s="71"/>
      <c r="P250" s="71"/>
      <c r="Q250" s="71"/>
      <c r="R250" s="71"/>
      <c r="S250" s="71"/>
      <c r="T250" s="72"/>
      <c r="AT250" s="16" t="s">
        <v>143</v>
      </c>
      <c r="AU250" s="16" t="s">
        <v>85</v>
      </c>
    </row>
    <row r="251" s="1" customFormat="1">
      <c r="B251" s="35"/>
      <c r="D251" s="199" t="s">
        <v>210</v>
      </c>
      <c r="F251" s="202" t="s">
        <v>471</v>
      </c>
      <c r="I251" s="125"/>
      <c r="L251" s="35"/>
      <c r="M251" s="201"/>
      <c r="N251" s="71"/>
      <c r="O251" s="71"/>
      <c r="P251" s="71"/>
      <c r="Q251" s="71"/>
      <c r="R251" s="71"/>
      <c r="S251" s="71"/>
      <c r="T251" s="72"/>
      <c r="AT251" s="16" t="s">
        <v>210</v>
      </c>
      <c r="AU251" s="16" t="s">
        <v>85</v>
      </c>
    </row>
    <row r="252" s="11" customFormat="1" ht="22.8" customHeight="1">
      <c r="B252" s="172"/>
      <c r="D252" s="173" t="s">
        <v>77</v>
      </c>
      <c r="E252" s="183" t="s">
        <v>175</v>
      </c>
      <c r="F252" s="183" t="s">
        <v>472</v>
      </c>
      <c r="I252" s="175"/>
      <c r="J252" s="184">
        <f>BK252</f>
        <v>0</v>
      </c>
      <c r="L252" s="172"/>
      <c r="M252" s="177"/>
      <c r="N252" s="178"/>
      <c r="O252" s="178"/>
      <c r="P252" s="179">
        <f>SUM(P253:P261)</f>
        <v>0</v>
      </c>
      <c r="Q252" s="178"/>
      <c r="R252" s="179">
        <f>SUM(R253:R261)</f>
        <v>21.182000000000002</v>
      </c>
      <c r="S252" s="178"/>
      <c r="T252" s="180">
        <f>SUM(T253:T261)</f>
        <v>0</v>
      </c>
      <c r="AR252" s="173" t="s">
        <v>83</v>
      </c>
      <c r="AT252" s="181" t="s">
        <v>77</v>
      </c>
      <c r="AU252" s="181" t="s">
        <v>83</v>
      </c>
      <c r="AY252" s="173" t="s">
        <v>134</v>
      </c>
      <c r="BK252" s="182">
        <f>SUM(BK253:BK261)</f>
        <v>0</v>
      </c>
    </row>
    <row r="253" s="1" customFormat="1" ht="16.5" customHeight="1">
      <c r="B253" s="185"/>
      <c r="C253" s="186" t="s">
        <v>473</v>
      </c>
      <c r="D253" s="186" t="s">
        <v>136</v>
      </c>
      <c r="E253" s="187" t="s">
        <v>288</v>
      </c>
      <c r="F253" s="188" t="s">
        <v>474</v>
      </c>
      <c r="G253" s="189" t="s">
        <v>284</v>
      </c>
      <c r="H253" s="190">
        <v>1</v>
      </c>
      <c r="I253" s="191"/>
      <c r="J253" s="192">
        <f>ROUND(I253*H253,2)</f>
        <v>0</v>
      </c>
      <c r="K253" s="188" t="s">
        <v>1</v>
      </c>
      <c r="L253" s="35"/>
      <c r="M253" s="193" t="s">
        <v>1</v>
      </c>
      <c r="N253" s="194" t="s">
        <v>43</v>
      </c>
      <c r="O253" s="71"/>
      <c r="P253" s="195">
        <f>O253*H253</f>
        <v>0</v>
      </c>
      <c r="Q253" s="195">
        <v>0</v>
      </c>
      <c r="R253" s="195">
        <f>Q253*H253</f>
        <v>0</v>
      </c>
      <c r="S253" s="195">
        <v>0</v>
      </c>
      <c r="T253" s="196">
        <f>S253*H253</f>
        <v>0</v>
      </c>
      <c r="AR253" s="197" t="s">
        <v>141</v>
      </c>
      <c r="AT253" s="197" t="s">
        <v>136</v>
      </c>
      <c r="AU253" s="197" t="s">
        <v>85</v>
      </c>
      <c r="AY253" s="16" t="s">
        <v>134</v>
      </c>
      <c r="BE253" s="198">
        <f>IF(N253="základní",J253,0)</f>
        <v>0</v>
      </c>
      <c r="BF253" s="198">
        <f>IF(N253="snížená",J253,0)</f>
        <v>0</v>
      </c>
      <c r="BG253" s="198">
        <f>IF(N253="zákl. přenesená",J253,0)</f>
        <v>0</v>
      </c>
      <c r="BH253" s="198">
        <f>IF(N253="sníž. přenesená",J253,0)</f>
        <v>0</v>
      </c>
      <c r="BI253" s="198">
        <f>IF(N253="nulová",J253,0)</f>
        <v>0</v>
      </c>
      <c r="BJ253" s="16" t="s">
        <v>83</v>
      </c>
      <c r="BK253" s="198">
        <f>ROUND(I253*H253,2)</f>
        <v>0</v>
      </c>
      <c r="BL253" s="16" t="s">
        <v>141</v>
      </c>
      <c r="BM253" s="197" t="s">
        <v>475</v>
      </c>
    </row>
    <row r="254" s="1" customFormat="1">
      <c r="B254" s="35"/>
      <c r="D254" s="199" t="s">
        <v>143</v>
      </c>
      <c r="F254" s="200" t="s">
        <v>474</v>
      </c>
      <c r="I254" s="125"/>
      <c r="L254" s="35"/>
      <c r="M254" s="201"/>
      <c r="N254" s="71"/>
      <c r="O254" s="71"/>
      <c r="P254" s="71"/>
      <c r="Q254" s="71"/>
      <c r="R254" s="71"/>
      <c r="S254" s="71"/>
      <c r="T254" s="72"/>
      <c r="AT254" s="16" t="s">
        <v>143</v>
      </c>
      <c r="AU254" s="16" t="s">
        <v>85</v>
      </c>
    </row>
    <row r="255" s="1" customFormat="1" ht="16.5" customHeight="1">
      <c r="B255" s="185"/>
      <c r="C255" s="186" t="s">
        <v>476</v>
      </c>
      <c r="D255" s="186" t="s">
        <v>136</v>
      </c>
      <c r="E255" s="187" t="s">
        <v>477</v>
      </c>
      <c r="F255" s="188" t="s">
        <v>478</v>
      </c>
      <c r="G255" s="189" t="s">
        <v>152</v>
      </c>
      <c r="H255" s="190">
        <v>3560</v>
      </c>
      <c r="I255" s="191"/>
      <c r="J255" s="192">
        <f>ROUND(I255*H255,2)</f>
        <v>0</v>
      </c>
      <c r="K255" s="188" t="s">
        <v>1</v>
      </c>
      <c r="L255" s="35"/>
      <c r="M255" s="193" t="s">
        <v>1</v>
      </c>
      <c r="N255" s="194" t="s">
        <v>43</v>
      </c>
      <c r="O255" s="71"/>
      <c r="P255" s="195">
        <f>O255*H255</f>
        <v>0</v>
      </c>
      <c r="Q255" s="195">
        <v>0.0059500000000000004</v>
      </c>
      <c r="R255" s="195">
        <f>Q255*H255</f>
        <v>21.182000000000002</v>
      </c>
      <c r="S255" s="195">
        <v>0</v>
      </c>
      <c r="T255" s="196">
        <f>S255*H255</f>
        <v>0</v>
      </c>
      <c r="AR255" s="197" t="s">
        <v>141</v>
      </c>
      <c r="AT255" s="197" t="s">
        <v>136</v>
      </c>
      <c r="AU255" s="197" t="s">
        <v>85</v>
      </c>
      <c r="AY255" s="16" t="s">
        <v>134</v>
      </c>
      <c r="BE255" s="198">
        <f>IF(N255="základní",J255,0)</f>
        <v>0</v>
      </c>
      <c r="BF255" s="198">
        <f>IF(N255="snížená",J255,0)</f>
        <v>0</v>
      </c>
      <c r="BG255" s="198">
        <f>IF(N255="zákl. přenesená",J255,0)</f>
        <v>0</v>
      </c>
      <c r="BH255" s="198">
        <f>IF(N255="sníž. přenesená",J255,0)</f>
        <v>0</v>
      </c>
      <c r="BI255" s="198">
        <f>IF(N255="nulová",J255,0)</f>
        <v>0</v>
      </c>
      <c r="BJ255" s="16" t="s">
        <v>83</v>
      </c>
      <c r="BK255" s="198">
        <f>ROUND(I255*H255,2)</f>
        <v>0</v>
      </c>
      <c r="BL255" s="16" t="s">
        <v>141</v>
      </c>
      <c r="BM255" s="197" t="s">
        <v>479</v>
      </c>
    </row>
    <row r="256" s="1" customFormat="1">
      <c r="B256" s="35"/>
      <c r="D256" s="199" t="s">
        <v>143</v>
      </c>
      <c r="F256" s="200" t="s">
        <v>478</v>
      </c>
      <c r="I256" s="125"/>
      <c r="L256" s="35"/>
      <c r="M256" s="201"/>
      <c r="N256" s="71"/>
      <c r="O256" s="71"/>
      <c r="P256" s="71"/>
      <c r="Q256" s="71"/>
      <c r="R256" s="71"/>
      <c r="S256" s="71"/>
      <c r="T256" s="72"/>
      <c r="AT256" s="16" t="s">
        <v>143</v>
      </c>
      <c r="AU256" s="16" t="s">
        <v>85</v>
      </c>
    </row>
    <row r="257" s="1" customFormat="1">
      <c r="B257" s="35"/>
      <c r="D257" s="199" t="s">
        <v>210</v>
      </c>
      <c r="F257" s="202" t="s">
        <v>480</v>
      </c>
      <c r="I257" s="125"/>
      <c r="L257" s="35"/>
      <c r="M257" s="201"/>
      <c r="N257" s="71"/>
      <c r="O257" s="71"/>
      <c r="P257" s="71"/>
      <c r="Q257" s="71"/>
      <c r="R257" s="71"/>
      <c r="S257" s="71"/>
      <c r="T257" s="72"/>
      <c r="AT257" s="16" t="s">
        <v>210</v>
      </c>
      <c r="AU257" s="16" t="s">
        <v>85</v>
      </c>
    </row>
    <row r="258" s="12" customFormat="1">
      <c r="B258" s="203"/>
      <c r="D258" s="199" t="s">
        <v>147</v>
      </c>
      <c r="E258" s="204" t="s">
        <v>1</v>
      </c>
      <c r="F258" s="205" t="s">
        <v>481</v>
      </c>
      <c r="H258" s="206">
        <v>500</v>
      </c>
      <c r="I258" s="207"/>
      <c r="L258" s="203"/>
      <c r="M258" s="208"/>
      <c r="N258" s="209"/>
      <c r="O258" s="209"/>
      <c r="P258" s="209"/>
      <c r="Q258" s="209"/>
      <c r="R258" s="209"/>
      <c r="S258" s="209"/>
      <c r="T258" s="210"/>
      <c r="AT258" s="204" t="s">
        <v>147</v>
      </c>
      <c r="AU258" s="204" t="s">
        <v>85</v>
      </c>
      <c r="AV258" s="12" t="s">
        <v>85</v>
      </c>
      <c r="AW258" s="12" t="s">
        <v>34</v>
      </c>
      <c r="AX258" s="12" t="s">
        <v>78</v>
      </c>
      <c r="AY258" s="204" t="s">
        <v>134</v>
      </c>
    </row>
    <row r="259" s="12" customFormat="1">
      <c r="B259" s="203"/>
      <c r="D259" s="199" t="s">
        <v>147</v>
      </c>
      <c r="E259" s="204" t="s">
        <v>1</v>
      </c>
      <c r="F259" s="205" t="s">
        <v>482</v>
      </c>
      <c r="H259" s="206">
        <v>1890</v>
      </c>
      <c r="I259" s="207"/>
      <c r="L259" s="203"/>
      <c r="M259" s="208"/>
      <c r="N259" s="209"/>
      <c r="O259" s="209"/>
      <c r="P259" s="209"/>
      <c r="Q259" s="209"/>
      <c r="R259" s="209"/>
      <c r="S259" s="209"/>
      <c r="T259" s="210"/>
      <c r="AT259" s="204" t="s">
        <v>147</v>
      </c>
      <c r="AU259" s="204" t="s">
        <v>85</v>
      </c>
      <c r="AV259" s="12" t="s">
        <v>85</v>
      </c>
      <c r="AW259" s="12" t="s">
        <v>34</v>
      </c>
      <c r="AX259" s="12" t="s">
        <v>78</v>
      </c>
      <c r="AY259" s="204" t="s">
        <v>134</v>
      </c>
    </row>
    <row r="260" s="12" customFormat="1">
      <c r="B260" s="203"/>
      <c r="D260" s="199" t="s">
        <v>147</v>
      </c>
      <c r="E260" s="204" t="s">
        <v>1</v>
      </c>
      <c r="F260" s="205" t="s">
        <v>483</v>
      </c>
      <c r="H260" s="206">
        <v>1170</v>
      </c>
      <c r="I260" s="207"/>
      <c r="L260" s="203"/>
      <c r="M260" s="208"/>
      <c r="N260" s="209"/>
      <c r="O260" s="209"/>
      <c r="P260" s="209"/>
      <c r="Q260" s="209"/>
      <c r="R260" s="209"/>
      <c r="S260" s="209"/>
      <c r="T260" s="210"/>
      <c r="AT260" s="204" t="s">
        <v>147</v>
      </c>
      <c r="AU260" s="204" t="s">
        <v>85</v>
      </c>
      <c r="AV260" s="12" t="s">
        <v>85</v>
      </c>
      <c r="AW260" s="12" t="s">
        <v>34</v>
      </c>
      <c r="AX260" s="12" t="s">
        <v>78</v>
      </c>
      <c r="AY260" s="204" t="s">
        <v>134</v>
      </c>
    </row>
    <row r="261" s="13" customFormat="1">
      <c r="B261" s="211"/>
      <c r="D261" s="199" t="s">
        <v>147</v>
      </c>
      <c r="E261" s="212" t="s">
        <v>1</v>
      </c>
      <c r="F261" s="213" t="s">
        <v>149</v>
      </c>
      <c r="H261" s="214">
        <v>3560</v>
      </c>
      <c r="I261" s="215"/>
      <c r="L261" s="211"/>
      <c r="M261" s="216"/>
      <c r="N261" s="217"/>
      <c r="O261" s="217"/>
      <c r="P261" s="217"/>
      <c r="Q261" s="217"/>
      <c r="R261" s="217"/>
      <c r="S261" s="217"/>
      <c r="T261" s="218"/>
      <c r="AT261" s="212" t="s">
        <v>147</v>
      </c>
      <c r="AU261" s="212" t="s">
        <v>85</v>
      </c>
      <c r="AV261" s="13" t="s">
        <v>141</v>
      </c>
      <c r="AW261" s="13" t="s">
        <v>34</v>
      </c>
      <c r="AX261" s="13" t="s">
        <v>83</v>
      </c>
      <c r="AY261" s="212" t="s">
        <v>134</v>
      </c>
    </row>
    <row r="262" s="11" customFormat="1" ht="22.8" customHeight="1">
      <c r="B262" s="172"/>
      <c r="D262" s="173" t="s">
        <v>77</v>
      </c>
      <c r="E262" s="183" t="s">
        <v>194</v>
      </c>
      <c r="F262" s="183" t="s">
        <v>484</v>
      </c>
      <c r="I262" s="175"/>
      <c r="J262" s="184">
        <f>BK262</f>
        <v>0</v>
      </c>
      <c r="L262" s="172"/>
      <c r="M262" s="177"/>
      <c r="N262" s="178"/>
      <c r="O262" s="178"/>
      <c r="P262" s="179">
        <f>SUM(P263:P266)</f>
        <v>0</v>
      </c>
      <c r="Q262" s="178"/>
      <c r="R262" s="179">
        <f>SUM(R263:R266)</f>
        <v>1.381875</v>
      </c>
      <c r="S262" s="178"/>
      <c r="T262" s="180">
        <f>SUM(T263:T266)</f>
        <v>0</v>
      </c>
      <c r="AR262" s="173" t="s">
        <v>83</v>
      </c>
      <c r="AT262" s="181" t="s">
        <v>77</v>
      </c>
      <c r="AU262" s="181" t="s">
        <v>83</v>
      </c>
      <c r="AY262" s="173" t="s">
        <v>134</v>
      </c>
      <c r="BK262" s="182">
        <f>SUM(BK263:BK266)</f>
        <v>0</v>
      </c>
    </row>
    <row r="263" s="1" customFormat="1" ht="24" customHeight="1">
      <c r="B263" s="185"/>
      <c r="C263" s="186" t="s">
        <v>485</v>
      </c>
      <c r="D263" s="186" t="s">
        <v>136</v>
      </c>
      <c r="E263" s="187" t="s">
        <v>486</v>
      </c>
      <c r="F263" s="188" t="s">
        <v>487</v>
      </c>
      <c r="G263" s="189" t="s">
        <v>139</v>
      </c>
      <c r="H263" s="190">
        <v>2010</v>
      </c>
      <c r="I263" s="191"/>
      <c r="J263" s="192">
        <f>ROUND(I263*H263,2)</f>
        <v>0</v>
      </c>
      <c r="K263" s="188" t="s">
        <v>140</v>
      </c>
      <c r="L263" s="35"/>
      <c r="M263" s="193" t="s">
        <v>1</v>
      </c>
      <c r="N263" s="194" t="s">
        <v>43</v>
      </c>
      <c r="O263" s="71"/>
      <c r="P263" s="195">
        <f>O263*H263</f>
        <v>0</v>
      </c>
      <c r="Q263" s="195">
        <v>0.00068749999999999996</v>
      </c>
      <c r="R263" s="195">
        <f>Q263*H263</f>
        <v>1.381875</v>
      </c>
      <c r="S263" s="195">
        <v>0</v>
      </c>
      <c r="T263" s="196">
        <f>S263*H263</f>
        <v>0</v>
      </c>
      <c r="AR263" s="197" t="s">
        <v>141</v>
      </c>
      <c r="AT263" s="197" t="s">
        <v>136</v>
      </c>
      <c r="AU263" s="197" t="s">
        <v>85</v>
      </c>
      <c r="AY263" s="16" t="s">
        <v>134</v>
      </c>
      <c r="BE263" s="198">
        <f>IF(N263="základní",J263,0)</f>
        <v>0</v>
      </c>
      <c r="BF263" s="198">
        <f>IF(N263="snížená",J263,0)</f>
        <v>0</v>
      </c>
      <c r="BG263" s="198">
        <f>IF(N263="zákl. přenesená",J263,0)</f>
        <v>0</v>
      </c>
      <c r="BH263" s="198">
        <f>IF(N263="sníž. přenesená",J263,0)</f>
        <v>0</v>
      </c>
      <c r="BI263" s="198">
        <f>IF(N263="nulová",J263,0)</f>
        <v>0</v>
      </c>
      <c r="BJ263" s="16" t="s">
        <v>83</v>
      </c>
      <c r="BK263" s="198">
        <f>ROUND(I263*H263,2)</f>
        <v>0</v>
      </c>
      <c r="BL263" s="16" t="s">
        <v>141</v>
      </c>
      <c r="BM263" s="197" t="s">
        <v>488</v>
      </c>
    </row>
    <row r="264" s="1" customFormat="1">
      <c r="B264" s="35"/>
      <c r="D264" s="199" t="s">
        <v>143</v>
      </c>
      <c r="F264" s="200" t="s">
        <v>489</v>
      </c>
      <c r="I264" s="125"/>
      <c r="L264" s="35"/>
      <c r="M264" s="201"/>
      <c r="N264" s="71"/>
      <c r="O264" s="71"/>
      <c r="P264" s="71"/>
      <c r="Q264" s="71"/>
      <c r="R264" s="71"/>
      <c r="S264" s="71"/>
      <c r="T264" s="72"/>
      <c r="AT264" s="16" t="s">
        <v>143</v>
      </c>
      <c r="AU264" s="16" t="s">
        <v>85</v>
      </c>
    </row>
    <row r="265" s="1" customFormat="1">
      <c r="B265" s="35"/>
      <c r="D265" s="199" t="s">
        <v>145</v>
      </c>
      <c r="F265" s="202" t="s">
        <v>490</v>
      </c>
      <c r="I265" s="125"/>
      <c r="L265" s="35"/>
      <c r="M265" s="201"/>
      <c r="N265" s="71"/>
      <c r="O265" s="71"/>
      <c r="P265" s="71"/>
      <c r="Q265" s="71"/>
      <c r="R265" s="71"/>
      <c r="S265" s="71"/>
      <c r="T265" s="72"/>
      <c r="AT265" s="16" t="s">
        <v>145</v>
      </c>
      <c r="AU265" s="16" t="s">
        <v>85</v>
      </c>
    </row>
    <row r="266" s="12" customFormat="1">
      <c r="B266" s="203"/>
      <c r="D266" s="199" t="s">
        <v>147</v>
      </c>
      <c r="E266" s="204" t="s">
        <v>1</v>
      </c>
      <c r="F266" s="205" t="s">
        <v>307</v>
      </c>
      <c r="H266" s="206">
        <v>2010</v>
      </c>
      <c r="I266" s="207"/>
      <c r="L266" s="203"/>
      <c r="M266" s="208"/>
      <c r="N266" s="209"/>
      <c r="O266" s="209"/>
      <c r="P266" s="209"/>
      <c r="Q266" s="209"/>
      <c r="R266" s="209"/>
      <c r="S266" s="209"/>
      <c r="T266" s="210"/>
      <c r="AT266" s="204" t="s">
        <v>147</v>
      </c>
      <c r="AU266" s="204" t="s">
        <v>85</v>
      </c>
      <c r="AV266" s="12" t="s">
        <v>85</v>
      </c>
      <c r="AW266" s="12" t="s">
        <v>34</v>
      </c>
      <c r="AX266" s="12" t="s">
        <v>83</v>
      </c>
      <c r="AY266" s="204" t="s">
        <v>134</v>
      </c>
    </row>
    <row r="267" s="11" customFormat="1" ht="22.8" customHeight="1">
      <c r="B267" s="172"/>
      <c r="D267" s="173" t="s">
        <v>77</v>
      </c>
      <c r="E267" s="183" t="s">
        <v>491</v>
      </c>
      <c r="F267" s="183" t="s">
        <v>492</v>
      </c>
      <c r="I267" s="175"/>
      <c r="J267" s="184">
        <f>BK267</f>
        <v>0</v>
      </c>
      <c r="L267" s="172"/>
      <c r="M267" s="177"/>
      <c r="N267" s="178"/>
      <c r="O267" s="178"/>
      <c r="P267" s="179">
        <f>SUM(P268:P270)</f>
        <v>0</v>
      </c>
      <c r="Q267" s="178"/>
      <c r="R267" s="179">
        <f>SUM(R268:R270)</f>
        <v>0</v>
      </c>
      <c r="S267" s="178"/>
      <c r="T267" s="180">
        <f>SUM(T268:T270)</f>
        <v>0</v>
      </c>
      <c r="AR267" s="173" t="s">
        <v>83</v>
      </c>
      <c r="AT267" s="181" t="s">
        <v>77</v>
      </c>
      <c r="AU267" s="181" t="s">
        <v>83</v>
      </c>
      <c r="AY267" s="173" t="s">
        <v>134</v>
      </c>
      <c r="BK267" s="182">
        <f>SUM(BK268:BK270)</f>
        <v>0</v>
      </c>
    </row>
    <row r="268" s="1" customFormat="1" ht="24" customHeight="1">
      <c r="B268" s="185"/>
      <c r="C268" s="186" t="s">
        <v>493</v>
      </c>
      <c r="D268" s="186" t="s">
        <v>136</v>
      </c>
      <c r="E268" s="187" t="s">
        <v>494</v>
      </c>
      <c r="F268" s="188" t="s">
        <v>495</v>
      </c>
      <c r="G268" s="189" t="s">
        <v>284</v>
      </c>
      <c r="H268" s="190">
        <v>1</v>
      </c>
      <c r="I268" s="191"/>
      <c r="J268" s="192">
        <f>ROUND(I268*H268,2)</f>
        <v>0</v>
      </c>
      <c r="K268" s="188" t="s">
        <v>1</v>
      </c>
      <c r="L268" s="35"/>
      <c r="M268" s="193" t="s">
        <v>1</v>
      </c>
      <c r="N268" s="194" t="s">
        <v>43</v>
      </c>
      <c r="O268" s="71"/>
      <c r="P268" s="195">
        <f>O268*H268</f>
        <v>0</v>
      </c>
      <c r="Q268" s="195">
        <v>0</v>
      </c>
      <c r="R268" s="195">
        <f>Q268*H268</f>
        <v>0</v>
      </c>
      <c r="S268" s="195">
        <v>0</v>
      </c>
      <c r="T268" s="196">
        <f>S268*H268</f>
        <v>0</v>
      </c>
      <c r="AR268" s="197" t="s">
        <v>141</v>
      </c>
      <c r="AT268" s="197" t="s">
        <v>136</v>
      </c>
      <c r="AU268" s="197" t="s">
        <v>85</v>
      </c>
      <c r="AY268" s="16" t="s">
        <v>134</v>
      </c>
      <c r="BE268" s="198">
        <f>IF(N268="základní",J268,0)</f>
        <v>0</v>
      </c>
      <c r="BF268" s="198">
        <f>IF(N268="snížená",J268,0)</f>
        <v>0</v>
      </c>
      <c r="BG268" s="198">
        <f>IF(N268="zákl. přenesená",J268,0)</f>
        <v>0</v>
      </c>
      <c r="BH268" s="198">
        <f>IF(N268="sníž. přenesená",J268,0)</f>
        <v>0</v>
      </c>
      <c r="BI268" s="198">
        <f>IF(N268="nulová",J268,0)</f>
        <v>0</v>
      </c>
      <c r="BJ268" s="16" t="s">
        <v>83</v>
      </c>
      <c r="BK268" s="198">
        <f>ROUND(I268*H268,2)</f>
        <v>0</v>
      </c>
      <c r="BL268" s="16" t="s">
        <v>141</v>
      </c>
      <c r="BM268" s="197" t="s">
        <v>496</v>
      </c>
    </row>
    <row r="269" s="1" customFormat="1">
      <c r="B269" s="35"/>
      <c r="D269" s="199" t="s">
        <v>143</v>
      </c>
      <c r="F269" s="200" t="s">
        <v>497</v>
      </c>
      <c r="I269" s="125"/>
      <c r="L269" s="35"/>
      <c r="M269" s="201"/>
      <c r="N269" s="71"/>
      <c r="O269" s="71"/>
      <c r="P269" s="71"/>
      <c r="Q269" s="71"/>
      <c r="R269" s="71"/>
      <c r="S269" s="71"/>
      <c r="T269" s="72"/>
      <c r="AT269" s="16" t="s">
        <v>143</v>
      </c>
      <c r="AU269" s="16" t="s">
        <v>85</v>
      </c>
    </row>
    <row r="270" s="1" customFormat="1">
      <c r="B270" s="35"/>
      <c r="D270" s="199" t="s">
        <v>210</v>
      </c>
      <c r="F270" s="202" t="s">
        <v>498</v>
      </c>
      <c r="I270" s="125"/>
      <c r="L270" s="35"/>
      <c r="M270" s="201"/>
      <c r="N270" s="71"/>
      <c r="O270" s="71"/>
      <c r="P270" s="71"/>
      <c r="Q270" s="71"/>
      <c r="R270" s="71"/>
      <c r="S270" s="71"/>
      <c r="T270" s="72"/>
      <c r="AT270" s="16" t="s">
        <v>210</v>
      </c>
      <c r="AU270" s="16" t="s">
        <v>85</v>
      </c>
    </row>
    <row r="271" s="11" customFormat="1" ht="25.92" customHeight="1">
      <c r="B271" s="172"/>
      <c r="D271" s="173" t="s">
        <v>77</v>
      </c>
      <c r="E271" s="174" t="s">
        <v>499</v>
      </c>
      <c r="F271" s="174" t="s">
        <v>499</v>
      </c>
      <c r="I271" s="175"/>
      <c r="J271" s="176">
        <f>BK271</f>
        <v>0</v>
      </c>
      <c r="L271" s="172"/>
      <c r="M271" s="177"/>
      <c r="N271" s="178"/>
      <c r="O271" s="178"/>
      <c r="P271" s="179">
        <f>P272+P290</f>
        <v>0</v>
      </c>
      <c r="Q271" s="178"/>
      <c r="R271" s="179">
        <f>R272+R290</f>
        <v>0</v>
      </c>
      <c r="S271" s="178"/>
      <c r="T271" s="180">
        <f>T272+T290</f>
        <v>0</v>
      </c>
      <c r="AR271" s="173" t="s">
        <v>141</v>
      </c>
      <c r="AT271" s="181" t="s">
        <v>77</v>
      </c>
      <c r="AU271" s="181" t="s">
        <v>78</v>
      </c>
      <c r="AY271" s="173" t="s">
        <v>134</v>
      </c>
      <c r="BK271" s="182">
        <f>BK272+BK290</f>
        <v>0</v>
      </c>
    </row>
    <row r="272" s="11" customFormat="1" ht="22.8" customHeight="1">
      <c r="B272" s="172"/>
      <c r="D272" s="173" t="s">
        <v>77</v>
      </c>
      <c r="E272" s="183" t="s">
        <v>292</v>
      </c>
      <c r="F272" s="183" t="s">
        <v>293</v>
      </c>
      <c r="I272" s="175"/>
      <c r="J272" s="184">
        <f>BK272</f>
        <v>0</v>
      </c>
      <c r="L272" s="172"/>
      <c r="M272" s="177"/>
      <c r="N272" s="178"/>
      <c r="O272" s="178"/>
      <c r="P272" s="179">
        <f>SUM(P273:P289)</f>
        <v>0</v>
      </c>
      <c r="Q272" s="178"/>
      <c r="R272" s="179">
        <f>SUM(R273:R289)</f>
        <v>0</v>
      </c>
      <c r="S272" s="178"/>
      <c r="T272" s="180">
        <f>SUM(T273:T289)</f>
        <v>0</v>
      </c>
      <c r="AR272" s="173" t="s">
        <v>141</v>
      </c>
      <c r="AT272" s="181" t="s">
        <v>77</v>
      </c>
      <c r="AU272" s="181" t="s">
        <v>83</v>
      </c>
      <c r="AY272" s="173" t="s">
        <v>134</v>
      </c>
      <c r="BK272" s="182">
        <f>SUM(BK273:BK289)</f>
        <v>0</v>
      </c>
    </row>
    <row r="273" s="1" customFormat="1" ht="16.5" customHeight="1">
      <c r="B273" s="185"/>
      <c r="C273" s="186" t="s">
        <v>500</v>
      </c>
      <c r="D273" s="186" t="s">
        <v>136</v>
      </c>
      <c r="E273" s="187" t="s">
        <v>295</v>
      </c>
      <c r="F273" s="188" t="s">
        <v>296</v>
      </c>
      <c r="G273" s="189" t="s">
        <v>297</v>
      </c>
      <c r="H273" s="190">
        <v>465.41300000000001</v>
      </c>
      <c r="I273" s="191"/>
      <c r="J273" s="192">
        <f>ROUND(I273*H273,2)</f>
        <v>0</v>
      </c>
      <c r="K273" s="188" t="s">
        <v>140</v>
      </c>
      <c r="L273" s="35"/>
      <c r="M273" s="193" t="s">
        <v>1</v>
      </c>
      <c r="N273" s="194" t="s">
        <v>43</v>
      </c>
      <c r="O273" s="71"/>
      <c r="P273" s="195">
        <f>O273*H273</f>
        <v>0</v>
      </c>
      <c r="Q273" s="195">
        <v>0</v>
      </c>
      <c r="R273" s="195">
        <f>Q273*H273</f>
        <v>0</v>
      </c>
      <c r="S273" s="195">
        <v>0</v>
      </c>
      <c r="T273" s="196">
        <f>S273*H273</f>
        <v>0</v>
      </c>
      <c r="AR273" s="197" t="s">
        <v>141</v>
      </c>
      <c r="AT273" s="197" t="s">
        <v>136</v>
      </c>
      <c r="AU273" s="197" t="s">
        <v>85</v>
      </c>
      <c r="AY273" s="16" t="s">
        <v>134</v>
      </c>
      <c r="BE273" s="198">
        <f>IF(N273="základní",J273,0)</f>
        <v>0</v>
      </c>
      <c r="BF273" s="198">
        <f>IF(N273="snížená",J273,0)</f>
        <v>0</v>
      </c>
      <c r="BG273" s="198">
        <f>IF(N273="zákl. přenesená",J273,0)</f>
        <v>0</v>
      </c>
      <c r="BH273" s="198">
        <f>IF(N273="sníž. přenesená",J273,0)</f>
        <v>0</v>
      </c>
      <c r="BI273" s="198">
        <f>IF(N273="nulová",J273,0)</f>
        <v>0</v>
      </c>
      <c r="BJ273" s="16" t="s">
        <v>83</v>
      </c>
      <c r="BK273" s="198">
        <f>ROUND(I273*H273,2)</f>
        <v>0</v>
      </c>
      <c r="BL273" s="16" t="s">
        <v>141</v>
      </c>
      <c r="BM273" s="197" t="s">
        <v>501</v>
      </c>
    </row>
    <row r="274" s="1" customFormat="1">
      <c r="B274" s="35"/>
      <c r="D274" s="199" t="s">
        <v>143</v>
      </c>
      <c r="F274" s="200" t="s">
        <v>299</v>
      </c>
      <c r="I274" s="125"/>
      <c r="L274" s="35"/>
      <c r="M274" s="201"/>
      <c r="N274" s="71"/>
      <c r="O274" s="71"/>
      <c r="P274" s="71"/>
      <c r="Q274" s="71"/>
      <c r="R274" s="71"/>
      <c r="S274" s="71"/>
      <c r="T274" s="72"/>
      <c r="AT274" s="16" t="s">
        <v>143</v>
      </c>
      <c r="AU274" s="16" t="s">
        <v>85</v>
      </c>
    </row>
    <row r="275" s="1" customFormat="1">
      <c r="B275" s="35"/>
      <c r="D275" s="199" t="s">
        <v>145</v>
      </c>
      <c r="F275" s="202" t="s">
        <v>300</v>
      </c>
      <c r="I275" s="125"/>
      <c r="L275" s="35"/>
      <c r="M275" s="201"/>
      <c r="N275" s="71"/>
      <c r="O275" s="71"/>
      <c r="P275" s="71"/>
      <c r="Q275" s="71"/>
      <c r="R275" s="71"/>
      <c r="S275" s="71"/>
      <c r="T275" s="72"/>
      <c r="AT275" s="16" t="s">
        <v>145</v>
      </c>
      <c r="AU275" s="16" t="s">
        <v>85</v>
      </c>
    </row>
    <row r="276" s="1" customFormat="1" ht="24" customHeight="1">
      <c r="B276" s="185"/>
      <c r="C276" s="186" t="s">
        <v>502</v>
      </c>
      <c r="D276" s="186" t="s">
        <v>136</v>
      </c>
      <c r="E276" s="187" t="s">
        <v>302</v>
      </c>
      <c r="F276" s="188" t="s">
        <v>303</v>
      </c>
      <c r="G276" s="189" t="s">
        <v>297</v>
      </c>
      <c r="H276" s="190">
        <v>465.41300000000001</v>
      </c>
      <c r="I276" s="191"/>
      <c r="J276" s="192">
        <f>ROUND(I276*H276,2)</f>
        <v>0</v>
      </c>
      <c r="K276" s="188" t="s">
        <v>140</v>
      </c>
      <c r="L276" s="35"/>
      <c r="M276" s="193" t="s">
        <v>1</v>
      </c>
      <c r="N276" s="194" t="s">
        <v>43</v>
      </c>
      <c r="O276" s="71"/>
      <c r="P276" s="195">
        <f>O276*H276</f>
        <v>0</v>
      </c>
      <c r="Q276" s="195">
        <v>0</v>
      </c>
      <c r="R276" s="195">
        <f>Q276*H276</f>
        <v>0</v>
      </c>
      <c r="S276" s="195">
        <v>0</v>
      </c>
      <c r="T276" s="196">
        <f>S276*H276</f>
        <v>0</v>
      </c>
      <c r="AR276" s="197" t="s">
        <v>141</v>
      </c>
      <c r="AT276" s="197" t="s">
        <v>136</v>
      </c>
      <c r="AU276" s="197" t="s">
        <v>85</v>
      </c>
      <c r="AY276" s="16" t="s">
        <v>134</v>
      </c>
      <c r="BE276" s="198">
        <f>IF(N276="základní",J276,0)</f>
        <v>0</v>
      </c>
      <c r="BF276" s="198">
        <f>IF(N276="snížená",J276,0)</f>
        <v>0</v>
      </c>
      <c r="BG276" s="198">
        <f>IF(N276="zákl. přenesená",J276,0)</f>
        <v>0</v>
      </c>
      <c r="BH276" s="198">
        <f>IF(N276="sníž. přenesená",J276,0)</f>
        <v>0</v>
      </c>
      <c r="BI276" s="198">
        <f>IF(N276="nulová",J276,0)</f>
        <v>0</v>
      </c>
      <c r="BJ276" s="16" t="s">
        <v>83</v>
      </c>
      <c r="BK276" s="198">
        <f>ROUND(I276*H276,2)</f>
        <v>0</v>
      </c>
      <c r="BL276" s="16" t="s">
        <v>141</v>
      </c>
      <c r="BM276" s="197" t="s">
        <v>503</v>
      </c>
    </row>
    <row r="277" s="1" customFormat="1">
      <c r="B277" s="35"/>
      <c r="D277" s="199" t="s">
        <v>143</v>
      </c>
      <c r="F277" s="200" t="s">
        <v>305</v>
      </c>
      <c r="I277" s="125"/>
      <c r="L277" s="35"/>
      <c r="M277" s="201"/>
      <c r="N277" s="71"/>
      <c r="O277" s="71"/>
      <c r="P277" s="71"/>
      <c r="Q277" s="71"/>
      <c r="R277" s="71"/>
      <c r="S277" s="71"/>
      <c r="T277" s="72"/>
      <c r="AT277" s="16" t="s">
        <v>143</v>
      </c>
      <c r="AU277" s="16" t="s">
        <v>85</v>
      </c>
    </row>
    <row r="278" s="1" customFormat="1">
      <c r="B278" s="35"/>
      <c r="D278" s="199" t="s">
        <v>145</v>
      </c>
      <c r="F278" s="202" t="s">
        <v>300</v>
      </c>
      <c r="I278" s="125"/>
      <c r="L278" s="35"/>
      <c r="M278" s="201"/>
      <c r="N278" s="71"/>
      <c r="O278" s="71"/>
      <c r="P278" s="71"/>
      <c r="Q278" s="71"/>
      <c r="R278" s="71"/>
      <c r="S278" s="71"/>
      <c r="T278" s="72"/>
      <c r="AT278" s="16" t="s">
        <v>145</v>
      </c>
      <c r="AU278" s="16" t="s">
        <v>85</v>
      </c>
    </row>
    <row r="279" s="1" customFormat="1" ht="36" customHeight="1">
      <c r="B279" s="185"/>
      <c r="C279" s="186" t="s">
        <v>504</v>
      </c>
      <c r="D279" s="186" t="s">
        <v>136</v>
      </c>
      <c r="E279" s="187" t="s">
        <v>505</v>
      </c>
      <c r="F279" s="188" t="s">
        <v>506</v>
      </c>
      <c r="G279" s="189" t="s">
        <v>284</v>
      </c>
      <c r="H279" s="190">
        <v>1</v>
      </c>
      <c r="I279" s="191"/>
      <c r="J279" s="192">
        <f>ROUND(I279*H279,2)</f>
        <v>0</v>
      </c>
      <c r="K279" s="188" t="s">
        <v>1</v>
      </c>
      <c r="L279" s="35"/>
      <c r="M279" s="193" t="s">
        <v>1</v>
      </c>
      <c r="N279" s="194" t="s">
        <v>43</v>
      </c>
      <c r="O279" s="71"/>
      <c r="P279" s="195">
        <f>O279*H279</f>
        <v>0</v>
      </c>
      <c r="Q279" s="195">
        <v>0</v>
      </c>
      <c r="R279" s="195">
        <f>Q279*H279</f>
        <v>0</v>
      </c>
      <c r="S279" s="195">
        <v>0</v>
      </c>
      <c r="T279" s="196">
        <f>S279*H279</f>
        <v>0</v>
      </c>
      <c r="AR279" s="197" t="s">
        <v>141</v>
      </c>
      <c r="AT279" s="197" t="s">
        <v>136</v>
      </c>
      <c r="AU279" s="197" t="s">
        <v>85</v>
      </c>
      <c r="AY279" s="16" t="s">
        <v>134</v>
      </c>
      <c r="BE279" s="198">
        <f>IF(N279="základní",J279,0)</f>
        <v>0</v>
      </c>
      <c r="BF279" s="198">
        <f>IF(N279="snížená",J279,0)</f>
        <v>0</v>
      </c>
      <c r="BG279" s="198">
        <f>IF(N279="zákl. přenesená",J279,0)</f>
        <v>0</v>
      </c>
      <c r="BH279" s="198">
        <f>IF(N279="sníž. přenesená",J279,0)</f>
        <v>0</v>
      </c>
      <c r="BI279" s="198">
        <f>IF(N279="nulová",J279,0)</f>
        <v>0</v>
      </c>
      <c r="BJ279" s="16" t="s">
        <v>83</v>
      </c>
      <c r="BK279" s="198">
        <f>ROUND(I279*H279,2)</f>
        <v>0</v>
      </c>
      <c r="BL279" s="16" t="s">
        <v>141</v>
      </c>
      <c r="BM279" s="197" t="s">
        <v>507</v>
      </c>
    </row>
    <row r="280" s="1" customFormat="1">
      <c r="B280" s="35"/>
      <c r="D280" s="199" t="s">
        <v>143</v>
      </c>
      <c r="F280" s="200" t="s">
        <v>506</v>
      </c>
      <c r="I280" s="125"/>
      <c r="L280" s="35"/>
      <c r="M280" s="201"/>
      <c r="N280" s="71"/>
      <c r="O280" s="71"/>
      <c r="P280" s="71"/>
      <c r="Q280" s="71"/>
      <c r="R280" s="71"/>
      <c r="S280" s="71"/>
      <c r="T280" s="72"/>
      <c r="AT280" s="16" t="s">
        <v>143</v>
      </c>
      <c r="AU280" s="16" t="s">
        <v>85</v>
      </c>
    </row>
    <row r="281" s="1" customFormat="1" ht="36" customHeight="1">
      <c r="B281" s="185"/>
      <c r="C281" s="186" t="s">
        <v>508</v>
      </c>
      <c r="D281" s="186" t="s">
        <v>136</v>
      </c>
      <c r="E281" s="187" t="s">
        <v>509</v>
      </c>
      <c r="F281" s="188" t="s">
        <v>510</v>
      </c>
      <c r="G281" s="189" t="s">
        <v>284</v>
      </c>
      <c r="H281" s="190">
        <v>1</v>
      </c>
      <c r="I281" s="191"/>
      <c r="J281" s="192">
        <f>ROUND(I281*H281,2)</f>
        <v>0</v>
      </c>
      <c r="K281" s="188" t="s">
        <v>1</v>
      </c>
      <c r="L281" s="35"/>
      <c r="M281" s="193" t="s">
        <v>1</v>
      </c>
      <c r="N281" s="194" t="s">
        <v>43</v>
      </c>
      <c r="O281" s="71"/>
      <c r="P281" s="195">
        <f>O281*H281</f>
        <v>0</v>
      </c>
      <c r="Q281" s="195">
        <v>0</v>
      </c>
      <c r="R281" s="195">
        <f>Q281*H281</f>
        <v>0</v>
      </c>
      <c r="S281" s="195">
        <v>0</v>
      </c>
      <c r="T281" s="196">
        <f>S281*H281</f>
        <v>0</v>
      </c>
      <c r="AR281" s="197" t="s">
        <v>141</v>
      </c>
      <c r="AT281" s="197" t="s">
        <v>136</v>
      </c>
      <c r="AU281" s="197" t="s">
        <v>85</v>
      </c>
      <c r="AY281" s="16" t="s">
        <v>134</v>
      </c>
      <c r="BE281" s="198">
        <f>IF(N281="základní",J281,0)</f>
        <v>0</v>
      </c>
      <c r="BF281" s="198">
        <f>IF(N281="snížená",J281,0)</f>
        <v>0</v>
      </c>
      <c r="BG281" s="198">
        <f>IF(N281="zákl. přenesená",J281,0)</f>
        <v>0</v>
      </c>
      <c r="BH281" s="198">
        <f>IF(N281="sníž. přenesená",J281,0)</f>
        <v>0</v>
      </c>
      <c r="BI281" s="198">
        <f>IF(N281="nulová",J281,0)</f>
        <v>0</v>
      </c>
      <c r="BJ281" s="16" t="s">
        <v>83</v>
      </c>
      <c r="BK281" s="198">
        <f>ROUND(I281*H281,2)</f>
        <v>0</v>
      </c>
      <c r="BL281" s="16" t="s">
        <v>141</v>
      </c>
      <c r="BM281" s="197" t="s">
        <v>511</v>
      </c>
    </row>
    <row r="282" s="1" customFormat="1">
      <c r="B282" s="35"/>
      <c r="D282" s="199" t="s">
        <v>143</v>
      </c>
      <c r="F282" s="200" t="s">
        <v>512</v>
      </c>
      <c r="I282" s="125"/>
      <c r="L282" s="35"/>
      <c r="M282" s="201"/>
      <c r="N282" s="71"/>
      <c r="O282" s="71"/>
      <c r="P282" s="71"/>
      <c r="Q282" s="71"/>
      <c r="R282" s="71"/>
      <c r="S282" s="71"/>
      <c r="T282" s="72"/>
      <c r="AT282" s="16" t="s">
        <v>143</v>
      </c>
      <c r="AU282" s="16" t="s">
        <v>85</v>
      </c>
    </row>
    <row r="283" s="1" customFormat="1" ht="24" customHeight="1">
      <c r="B283" s="185"/>
      <c r="C283" s="186" t="s">
        <v>513</v>
      </c>
      <c r="D283" s="186" t="s">
        <v>136</v>
      </c>
      <c r="E283" s="187" t="s">
        <v>514</v>
      </c>
      <c r="F283" s="188" t="s">
        <v>515</v>
      </c>
      <c r="G283" s="189" t="s">
        <v>284</v>
      </c>
      <c r="H283" s="190">
        <v>1</v>
      </c>
      <c r="I283" s="191"/>
      <c r="J283" s="192">
        <f>ROUND(I283*H283,2)</f>
        <v>0</v>
      </c>
      <c r="K283" s="188" t="s">
        <v>1</v>
      </c>
      <c r="L283" s="35"/>
      <c r="M283" s="193" t="s">
        <v>1</v>
      </c>
      <c r="N283" s="194" t="s">
        <v>43</v>
      </c>
      <c r="O283" s="71"/>
      <c r="P283" s="195">
        <f>O283*H283</f>
        <v>0</v>
      </c>
      <c r="Q283" s="195">
        <v>0</v>
      </c>
      <c r="R283" s="195">
        <f>Q283*H283</f>
        <v>0</v>
      </c>
      <c r="S283" s="195">
        <v>0</v>
      </c>
      <c r="T283" s="196">
        <f>S283*H283</f>
        <v>0</v>
      </c>
      <c r="AR283" s="197" t="s">
        <v>141</v>
      </c>
      <c r="AT283" s="197" t="s">
        <v>136</v>
      </c>
      <c r="AU283" s="197" t="s">
        <v>85</v>
      </c>
      <c r="AY283" s="16" t="s">
        <v>134</v>
      </c>
      <c r="BE283" s="198">
        <f>IF(N283="základní",J283,0)</f>
        <v>0</v>
      </c>
      <c r="BF283" s="198">
        <f>IF(N283="snížená",J283,0)</f>
        <v>0</v>
      </c>
      <c r="BG283" s="198">
        <f>IF(N283="zákl. přenesená",J283,0)</f>
        <v>0</v>
      </c>
      <c r="BH283" s="198">
        <f>IF(N283="sníž. přenesená",J283,0)</f>
        <v>0</v>
      </c>
      <c r="BI283" s="198">
        <f>IF(N283="nulová",J283,0)</f>
        <v>0</v>
      </c>
      <c r="BJ283" s="16" t="s">
        <v>83</v>
      </c>
      <c r="BK283" s="198">
        <f>ROUND(I283*H283,2)</f>
        <v>0</v>
      </c>
      <c r="BL283" s="16" t="s">
        <v>141</v>
      </c>
      <c r="BM283" s="197" t="s">
        <v>516</v>
      </c>
    </row>
    <row r="284" s="1" customFormat="1">
      <c r="B284" s="35"/>
      <c r="D284" s="199" t="s">
        <v>143</v>
      </c>
      <c r="F284" s="200" t="s">
        <v>515</v>
      </c>
      <c r="I284" s="125"/>
      <c r="L284" s="35"/>
      <c r="M284" s="201"/>
      <c r="N284" s="71"/>
      <c r="O284" s="71"/>
      <c r="P284" s="71"/>
      <c r="Q284" s="71"/>
      <c r="R284" s="71"/>
      <c r="S284" s="71"/>
      <c r="T284" s="72"/>
      <c r="AT284" s="16" t="s">
        <v>143</v>
      </c>
      <c r="AU284" s="16" t="s">
        <v>85</v>
      </c>
    </row>
    <row r="285" s="1" customFormat="1" ht="36" customHeight="1">
      <c r="B285" s="185"/>
      <c r="C285" s="186" t="s">
        <v>517</v>
      </c>
      <c r="D285" s="186" t="s">
        <v>136</v>
      </c>
      <c r="E285" s="187" t="s">
        <v>518</v>
      </c>
      <c r="F285" s="188" t="s">
        <v>519</v>
      </c>
      <c r="G285" s="189" t="s">
        <v>284</v>
      </c>
      <c r="H285" s="190">
        <v>1</v>
      </c>
      <c r="I285" s="191"/>
      <c r="J285" s="192">
        <f>ROUND(I285*H285,2)</f>
        <v>0</v>
      </c>
      <c r="K285" s="188" t="s">
        <v>1</v>
      </c>
      <c r="L285" s="35"/>
      <c r="M285" s="193" t="s">
        <v>1</v>
      </c>
      <c r="N285" s="194" t="s">
        <v>43</v>
      </c>
      <c r="O285" s="71"/>
      <c r="P285" s="195">
        <f>O285*H285</f>
        <v>0</v>
      </c>
      <c r="Q285" s="195">
        <v>0</v>
      </c>
      <c r="R285" s="195">
        <f>Q285*H285</f>
        <v>0</v>
      </c>
      <c r="S285" s="195">
        <v>0</v>
      </c>
      <c r="T285" s="196">
        <f>S285*H285</f>
        <v>0</v>
      </c>
      <c r="AR285" s="197" t="s">
        <v>141</v>
      </c>
      <c r="AT285" s="197" t="s">
        <v>136</v>
      </c>
      <c r="AU285" s="197" t="s">
        <v>85</v>
      </c>
      <c r="AY285" s="16" t="s">
        <v>134</v>
      </c>
      <c r="BE285" s="198">
        <f>IF(N285="základní",J285,0)</f>
        <v>0</v>
      </c>
      <c r="BF285" s="198">
        <f>IF(N285="snížená",J285,0)</f>
        <v>0</v>
      </c>
      <c r="BG285" s="198">
        <f>IF(N285="zákl. přenesená",J285,0)</f>
        <v>0</v>
      </c>
      <c r="BH285" s="198">
        <f>IF(N285="sníž. přenesená",J285,0)</f>
        <v>0</v>
      </c>
      <c r="BI285" s="198">
        <f>IF(N285="nulová",J285,0)</f>
        <v>0</v>
      </c>
      <c r="BJ285" s="16" t="s">
        <v>83</v>
      </c>
      <c r="BK285" s="198">
        <f>ROUND(I285*H285,2)</f>
        <v>0</v>
      </c>
      <c r="BL285" s="16" t="s">
        <v>141</v>
      </c>
      <c r="BM285" s="197" t="s">
        <v>520</v>
      </c>
    </row>
    <row r="286" s="1" customFormat="1">
      <c r="B286" s="35"/>
      <c r="D286" s="199" t="s">
        <v>143</v>
      </c>
      <c r="F286" s="200" t="s">
        <v>521</v>
      </c>
      <c r="I286" s="125"/>
      <c r="L286" s="35"/>
      <c r="M286" s="201"/>
      <c r="N286" s="71"/>
      <c r="O286" s="71"/>
      <c r="P286" s="71"/>
      <c r="Q286" s="71"/>
      <c r="R286" s="71"/>
      <c r="S286" s="71"/>
      <c r="T286" s="72"/>
      <c r="AT286" s="16" t="s">
        <v>143</v>
      </c>
      <c r="AU286" s="16" t="s">
        <v>85</v>
      </c>
    </row>
    <row r="287" s="1" customFormat="1" ht="16.5" customHeight="1">
      <c r="B287" s="185"/>
      <c r="C287" s="186" t="s">
        <v>522</v>
      </c>
      <c r="D287" s="186" t="s">
        <v>136</v>
      </c>
      <c r="E287" s="187" t="s">
        <v>523</v>
      </c>
      <c r="F287" s="188" t="s">
        <v>524</v>
      </c>
      <c r="G287" s="189" t="s">
        <v>284</v>
      </c>
      <c r="H287" s="190">
        <v>1</v>
      </c>
      <c r="I287" s="191"/>
      <c r="J287" s="192">
        <f>ROUND(I287*H287,2)</f>
        <v>0</v>
      </c>
      <c r="K287" s="188" t="s">
        <v>1</v>
      </c>
      <c r="L287" s="35"/>
      <c r="M287" s="193" t="s">
        <v>1</v>
      </c>
      <c r="N287" s="194" t="s">
        <v>43</v>
      </c>
      <c r="O287" s="71"/>
      <c r="P287" s="195">
        <f>O287*H287</f>
        <v>0</v>
      </c>
      <c r="Q287" s="195">
        <v>0</v>
      </c>
      <c r="R287" s="195">
        <f>Q287*H287</f>
        <v>0</v>
      </c>
      <c r="S287" s="195">
        <v>0</v>
      </c>
      <c r="T287" s="196">
        <f>S287*H287</f>
        <v>0</v>
      </c>
      <c r="AR287" s="197" t="s">
        <v>141</v>
      </c>
      <c r="AT287" s="197" t="s">
        <v>136</v>
      </c>
      <c r="AU287" s="197" t="s">
        <v>85</v>
      </c>
      <c r="AY287" s="16" t="s">
        <v>134</v>
      </c>
      <c r="BE287" s="198">
        <f>IF(N287="základní",J287,0)</f>
        <v>0</v>
      </c>
      <c r="BF287" s="198">
        <f>IF(N287="snížená",J287,0)</f>
        <v>0</v>
      </c>
      <c r="BG287" s="198">
        <f>IF(N287="zákl. přenesená",J287,0)</f>
        <v>0</v>
      </c>
      <c r="BH287" s="198">
        <f>IF(N287="sníž. přenesená",J287,0)</f>
        <v>0</v>
      </c>
      <c r="BI287" s="198">
        <f>IF(N287="nulová",J287,0)</f>
        <v>0</v>
      </c>
      <c r="BJ287" s="16" t="s">
        <v>83</v>
      </c>
      <c r="BK287" s="198">
        <f>ROUND(I287*H287,2)</f>
        <v>0</v>
      </c>
      <c r="BL287" s="16" t="s">
        <v>141</v>
      </c>
      <c r="BM287" s="197" t="s">
        <v>525</v>
      </c>
    </row>
    <row r="288" s="1" customFormat="1">
      <c r="B288" s="35"/>
      <c r="D288" s="199" t="s">
        <v>143</v>
      </c>
      <c r="F288" s="200" t="s">
        <v>524</v>
      </c>
      <c r="I288" s="125"/>
      <c r="L288" s="35"/>
      <c r="M288" s="201"/>
      <c r="N288" s="71"/>
      <c r="O288" s="71"/>
      <c r="P288" s="71"/>
      <c r="Q288" s="71"/>
      <c r="R288" s="71"/>
      <c r="S288" s="71"/>
      <c r="T288" s="72"/>
      <c r="AT288" s="16" t="s">
        <v>143</v>
      </c>
      <c r="AU288" s="16" t="s">
        <v>85</v>
      </c>
    </row>
    <row r="289" s="1" customFormat="1">
      <c r="B289" s="35"/>
      <c r="D289" s="199" t="s">
        <v>210</v>
      </c>
      <c r="F289" s="202" t="s">
        <v>526</v>
      </c>
      <c r="I289" s="125"/>
      <c r="L289" s="35"/>
      <c r="M289" s="201"/>
      <c r="N289" s="71"/>
      <c r="O289" s="71"/>
      <c r="P289" s="71"/>
      <c r="Q289" s="71"/>
      <c r="R289" s="71"/>
      <c r="S289" s="71"/>
      <c r="T289" s="72"/>
      <c r="AT289" s="16" t="s">
        <v>210</v>
      </c>
      <c r="AU289" s="16" t="s">
        <v>85</v>
      </c>
    </row>
    <row r="290" s="11" customFormat="1" ht="22.8" customHeight="1">
      <c r="B290" s="172"/>
      <c r="D290" s="173" t="s">
        <v>77</v>
      </c>
      <c r="E290" s="183" t="s">
        <v>527</v>
      </c>
      <c r="F290" s="183" t="s">
        <v>528</v>
      </c>
      <c r="I290" s="175"/>
      <c r="J290" s="184">
        <f>BK290</f>
        <v>0</v>
      </c>
      <c r="L290" s="172"/>
      <c r="M290" s="177"/>
      <c r="N290" s="178"/>
      <c r="O290" s="178"/>
      <c r="P290" s="179">
        <f>SUM(P291:P313)</f>
        <v>0</v>
      </c>
      <c r="Q290" s="178"/>
      <c r="R290" s="179">
        <f>SUM(R291:R313)</f>
        <v>0</v>
      </c>
      <c r="S290" s="178"/>
      <c r="T290" s="180">
        <f>SUM(T291:T313)</f>
        <v>0</v>
      </c>
      <c r="AR290" s="173" t="s">
        <v>141</v>
      </c>
      <c r="AT290" s="181" t="s">
        <v>77</v>
      </c>
      <c r="AU290" s="181" t="s">
        <v>83</v>
      </c>
      <c r="AY290" s="173" t="s">
        <v>134</v>
      </c>
      <c r="BK290" s="182">
        <f>SUM(BK291:BK313)</f>
        <v>0</v>
      </c>
    </row>
    <row r="291" s="1" customFormat="1" ht="24" customHeight="1">
      <c r="B291" s="185"/>
      <c r="C291" s="186" t="s">
        <v>529</v>
      </c>
      <c r="D291" s="186" t="s">
        <v>136</v>
      </c>
      <c r="E291" s="187" t="s">
        <v>530</v>
      </c>
      <c r="F291" s="188" t="s">
        <v>531</v>
      </c>
      <c r="G291" s="189" t="s">
        <v>284</v>
      </c>
      <c r="H291" s="190">
        <v>1</v>
      </c>
      <c r="I291" s="191"/>
      <c r="J291" s="192">
        <f>ROUND(I291*H291,2)</f>
        <v>0</v>
      </c>
      <c r="K291" s="188" t="s">
        <v>1</v>
      </c>
      <c r="L291" s="35"/>
      <c r="M291" s="193" t="s">
        <v>1</v>
      </c>
      <c r="N291" s="194" t="s">
        <v>43</v>
      </c>
      <c r="O291" s="71"/>
      <c r="P291" s="195">
        <f>O291*H291</f>
        <v>0</v>
      </c>
      <c r="Q291" s="195">
        <v>0</v>
      </c>
      <c r="R291" s="195">
        <f>Q291*H291</f>
        <v>0</v>
      </c>
      <c r="S291" s="195">
        <v>0</v>
      </c>
      <c r="T291" s="196">
        <f>S291*H291</f>
        <v>0</v>
      </c>
      <c r="AR291" s="197" t="s">
        <v>141</v>
      </c>
      <c r="AT291" s="197" t="s">
        <v>136</v>
      </c>
      <c r="AU291" s="197" t="s">
        <v>85</v>
      </c>
      <c r="AY291" s="16" t="s">
        <v>134</v>
      </c>
      <c r="BE291" s="198">
        <f>IF(N291="základní",J291,0)</f>
        <v>0</v>
      </c>
      <c r="BF291" s="198">
        <f>IF(N291="snížená",J291,0)</f>
        <v>0</v>
      </c>
      <c r="BG291" s="198">
        <f>IF(N291="zákl. přenesená",J291,0)</f>
        <v>0</v>
      </c>
      <c r="BH291" s="198">
        <f>IF(N291="sníž. přenesená",J291,0)</f>
        <v>0</v>
      </c>
      <c r="BI291" s="198">
        <f>IF(N291="nulová",J291,0)</f>
        <v>0</v>
      </c>
      <c r="BJ291" s="16" t="s">
        <v>83</v>
      </c>
      <c r="BK291" s="198">
        <f>ROUND(I291*H291,2)</f>
        <v>0</v>
      </c>
      <c r="BL291" s="16" t="s">
        <v>141</v>
      </c>
      <c r="BM291" s="197" t="s">
        <v>532</v>
      </c>
    </row>
    <row r="292" s="1" customFormat="1">
      <c r="B292" s="35"/>
      <c r="D292" s="199" t="s">
        <v>143</v>
      </c>
      <c r="F292" s="200" t="s">
        <v>533</v>
      </c>
      <c r="I292" s="125"/>
      <c r="L292" s="35"/>
      <c r="M292" s="201"/>
      <c r="N292" s="71"/>
      <c r="O292" s="71"/>
      <c r="P292" s="71"/>
      <c r="Q292" s="71"/>
      <c r="R292" s="71"/>
      <c r="S292" s="71"/>
      <c r="T292" s="72"/>
      <c r="AT292" s="16" t="s">
        <v>143</v>
      </c>
      <c r="AU292" s="16" t="s">
        <v>85</v>
      </c>
    </row>
    <row r="293" s="1" customFormat="1" ht="36" customHeight="1">
      <c r="B293" s="185"/>
      <c r="C293" s="186" t="s">
        <v>534</v>
      </c>
      <c r="D293" s="186" t="s">
        <v>136</v>
      </c>
      <c r="E293" s="187" t="s">
        <v>535</v>
      </c>
      <c r="F293" s="188" t="s">
        <v>536</v>
      </c>
      <c r="G293" s="189" t="s">
        <v>284</v>
      </c>
      <c r="H293" s="190">
        <v>1</v>
      </c>
      <c r="I293" s="191"/>
      <c r="J293" s="192">
        <f>ROUND(I293*H293,2)</f>
        <v>0</v>
      </c>
      <c r="K293" s="188" t="s">
        <v>1</v>
      </c>
      <c r="L293" s="35"/>
      <c r="M293" s="193" t="s">
        <v>1</v>
      </c>
      <c r="N293" s="194" t="s">
        <v>43</v>
      </c>
      <c r="O293" s="71"/>
      <c r="P293" s="195">
        <f>O293*H293</f>
        <v>0</v>
      </c>
      <c r="Q293" s="195">
        <v>0</v>
      </c>
      <c r="R293" s="195">
        <f>Q293*H293</f>
        <v>0</v>
      </c>
      <c r="S293" s="195">
        <v>0</v>
      </c>
      <c r="T293" s="196">
        <f>S293*H293</f>
        <v>0</v>
      </c>
      <c r="AR293" s="197" t="s">
        <v>141</v>
      </c>
      <c r="AT293" s="197" t="s">
        <v>136</v>
      </c>
      <c r="AU293" s="197" t="s">
        <v>85</v>
      </c>
      <c r="AY293" s="16" t="s">
        <v>134</v>
      </c>
      <c r="BE293" s="198">
        <f>IF(N293="základní",J293,0)</f>
        <v>0</v>
      </c>
      <c r="BF293" s="198">
        <f>IF(N293="snížená",J293,0)</f>
        <v>0</v>
      </c>
      <c r="BG293" s="198">
        <f>IF(N293="zákl. přenesená",J293,0)</f>
        <v>0</v>
      </c>
      <c r="BH293" s="198">
        <f>IF(N293="sníž. přenesená",J293,0)</f>
        <v>0</v>
      </c>
      <c r="BI293" s="198">
        <f>IF(N293="nulová",J293,0)</f>
        <v>0</v>
      </c>
      <c r="BJ293" s="16" t="s">
        <v>83</v>
      </c>
      <c r="BK293" s="198">
        <f>ROUND(I293*H293,2)</f>
        <v>0</v>
      </c>
      <c r="BL293" s="16" t="s">
        <v>141</v>
      </c>
      <c r="BM293" s="197" t="s">
        <v>537</v>
      </c>
    </row>
    <row r="294" s="1" customFormat="1">
      <c r="B294" s="35"/>
      <c r="D294" s="199" t="s">
        <v>143</v>
      </c>
      <c r="F294" s="200" t="s">
        <v>536</v>
      </c>
      <c r="I294" s="125"/>
      <c r="L294" s="35"/>
      <c r="M294" s="201"/>
      <c r="N294" s="71"/>
      <c r="O294" s="71"/>
      <c r="P294" s="71"/>
      <c r="Q294" s="71"/>
      <c r="R294" s="71"/>
      <c r="S294" s="71"/>
      <c r="T294" s="72"/>
      <c r="AT294" s="16" t="s">
        <v>143</v>
      </c>
      <c r="AU294" s="16" t="s">
        <v>85</v>
      </c>
    </row>
    <row r="295" s="1" customFormat="1" ht="16.5" customHeight="1">
      <c r="B295" s="185"/>
      <c r="C295" s="186" t="s">
        <v>538</v>
      </c>
      <c r="D295" s="186" t="s">
        <v>136</v>
      </c>
      <c r="E295" s="187" t="s">
        <v>539</v>
      </c>
      <c r="F295" s="188" t="s">
        <v>540</v>
      </c>
      <c r="G295" s="189" t="s">
        <v>284</v>
      </c>
      <c r="H295" s="190">
        <v>1</v>
      </c>
      <c r="I295" s="191"/>
      <c r="J295" s="192">
        <f>ROUND(I295*H295,2)</f>
        <v>0</v>
      </c>
      <c r="K295" s="188" t="s">
        <v>1</v>
      </c>
      <c r="L295" s="35"/>
      <c r="M295" s="193" t="s">
        <v>1</v>
      </c>
      <c r="N295" s="194" t="s">
        <v>43</v>
      </c>
      <c r="O295" s="71"/>
      <c r="P295" s="195">
        <f>O295*H295</f>
        <v>0</v>
      </c>
      <c r="Q295" s="195">
        <v>0</v>
      </c>
      <c r="R295" s="195">
        <f>Q295*H295</f>
        <v>0</v>
      </c>
      <c r="S295" s="195">
        <v>0</v>
      </c>
      <c r="T295" s="196">
        <f>S295*H295</f>
        <v>0</v>
      </c>
      <c r="AR295" s="197" t="s">
        <v>141</v>
      </c>
      <c r="AT295" s="197" t="s">
        <v>136</v>
      </c>
      <c r="AU295" s="197" t="s">
        <v>85</v>
      </c>
      <c r="AY295" s="16" t="s">
        <v>134</v>
      </c>
      <c r="BE295" s="198">
        <f>IF(N295="základní",J295,0)</f>
        <v>0</v>
      </c>
      <c r="BF295" s="198">
        <f>IF(N295="snížená",J295,0)</f>
        <v>0</v>
      </c>
      <c r="BG295" s="198">
        <f>IF(N295="zákl. přenesená",J295,0)</f>
        <v>0</v>
      </c>
      <c r="BH295" s="198">
        <f>IF(N295="sníž. přenesená",J295,0)</f>
        <v>0</v>
      </c>
      <c r="BI295" s="198">
        <f>IF(N295="nulová",J295,0)</f>
        <v>0</v>
      </c>
      <c r="BJ295" s="16" t="s">
        <v>83</v>
      </c>
      <c r="BK295" s="198">
        <f>ROUND(I295*H295,2)</f>
        <v>0</v>
      </c>
      <c r="BL295" s="16" t="s">
        <v>141</v>
      </c>
      <c r="BM295" s="197" t="s">
        <v>541</v>
      </c>
    </row>
    <row r="296" s="1" customFormat="1">
      <c r="B296" s="35"/>
      <c r="D296" s="199" t="s">
        <v>143</v>
      </c>
      <c r="F296" s="200" t="s">
        <v>540</v>
      </c>
      <c r="I296" s="125"/>
      <c r="L296" s="35"/>
      <c r="M296" s="201"/>
      <c r="N296" s="71"/>
      <c r="O296" s="71"/>
      <c r="P296" s="71"/>
      <c r="Q296" s="71"/>
      <c r="R296" s="71"/>
      <c r="S296" s="71"/>
      <c r="T296" s="72"/>
      <c r="AT296" s="16" t="s">
        <v>143</v>
      </c>
      <c r="AU296" s="16" t="s">
        <v>85</v>
      </c>
    </row>
    <row r="297" s="1" customFormat="1">
      <c r="B297" s="35"/>
      <c r="D297" s="199" t="s">
        <v>210</v>
      </c>
      <c r="F297" s="202" t="s">
        <v>542</v>
      </c>
      <c r="I297" s="125"/>
      <c r="L297" s="35"/>
      <c r="M297" s="201"/>
      <c r="N297" s="71"/>
      <c r="O297" s="71"/>
      <c r="P297" s="71"/>
      <c r="Q297" s="71"/>
      <c r="R297" s="71"/>
      <c r="S297" s="71"/>
      <c r="T297" s="72"/>
      <c r="AT297" s="16" t="s">
        <v>210</v>
      </c>
      <c r="AU297" s="16" t="s">
        <v>85</v>
      </c>
    </row>
    <row r="298" s="1" customFormat="1" ht="16.5" customHeight="1">
      <c r="B298" s="185"/>
      <c r="C298" s="186" t="s">
        <v>543</v>
      </c>
      <c r="D298" s="186" t="s">
        <v>136</v>
      </c>
      <c r="E298" s="187" t="s">
        <v>544</v>
      </c>
      <c r="F298" s="188" t="s">
        <v>545</v>
      </c>
      <c r="G298" s="189" t="s">
        <v>284</v>
      </c>
      <c r="H298" s="190">
        <v>1</v>
      </c>
      <c r="I298" s="191"/>
      <c r="J298" s="192">
        <f>ROUND(I298*H298,2)</f>
        <v>0</v>
      </c>
      <c r="K298" s="188" t="s">
        <v>1</v>
      </c>
      <c r="L298" s="35"/>
      <c r="M298" s="193" t="s">
        <v>1</v>
      </c>
      <c r="N298" s="194" t="s">
        <v>43</v>
      </c>
      <c r="O298" s="71"/>
      <c r="P298" s="195">
        <f>O298*H298</f>
        <v>0</v>
      </c>
      <c r="Q298" s="195">
        <v>0</v>
      </c>
      <c r="R298" s="195">
        <f>Q298*H298</f>
        <v>0</v>
      </c>
      <c r="S298" s="195">
        <v>0</v>
      </c>
      <c r="T298" s="196">
        <f>S298*H298</f>
        <v>0</v>
      </c>
      <c r="AR298" s="197" t="s">
        <v>141</v>
      </c>
      <c r="AT298" s="197" t="s">
        <v>136</v>
      </c>
      <c r="AU298" s="197" t="s">
        <v>85</v>
      </c>
      <c r="AY298" s="16" t="s">
        <v>134</v>
      </c>
      <c r="BE298" s="198">
        <f>IF(N298="základní",J298,0)</f>
        <v>0</v>
      </c>
      <c r="BF298" s="198">
        <f>IF(N298="snížená",J298,0)</f>
        <v>0</v>
      </c>
      <c r="BG298" s="198">
        <f>IF(N298="zákl. přenesená",J298,0)</f>
        <v>0</v>
      </c>
      <c r="BH298" s="198">
        <f>IF(N298="sníž. přenesená",J298,0)</f>
        <v>0</v>
      </c>
      <c r="BI298" s="198">
        <f>IF(N298="nulová",J298,0)</f>
        <v>0</v>
      </c>
      <c r="BJ298" s="16" t="s">
        <v>83</v>
      </c>
      <c r="BK298" s="198">
        <f>ROUND(I298*H298,2)</f>
        <v>0</v>
      </c>
      <c r="BL298" s="16" t="s">
        <v>141</v>
      </c>
      <c r="BM298" s="197" t="s">
        <v>546</v>
      </c>
    </row>
    <row r="299" s="1" customFormat="1">
      <c r="B299" s="35"/>
      <c r="D299" s="199" t="s">
        <v>143</v>
      </c>
      <c r="F299" s="200" t="s">
        <v>545</v>
      </c>
      <c r="I299" s="125"/>
      <c r="L299" s="35"/>
      <c r="M299" s="201"/>
      <c r="N299" s="71"/>
      <c r="O299" s="71"/>
      <c r="P299" s="71"/>
      <c r="Q299" s="71"/>
      <c r="R299" s="71"/>
      <c r="S299" s="71"/>
      <c r="T299" s="72"/>
      <c r="AT299" s="16" t="s">
        <v>143</v>
      </c>
      <c r="AU299" s="16" t="s">
        <v>85</v>
      </c>
    </row>
    <row r="300" s="1" customFormat="1" ht="24" customHeight="1">
      <c r="B300" s="185"/>
      <c r="C300" s="186" t="s">
        <v>547</v>
      </c>
      <c r="D300" s="186" t="s">
        <v>136</v>
      </c>
      <c r="E300" s="187" t="s">
        <v>548</v>
      </c>
      <c r="F300" s="188" t="s">
        <v>549</v>
      </c>
      <c r="G300" s="189" t="s">
        <v>284</v>
      </c>
      <c r="H300" s="190">
        <v>1</v>
      </c>
      <c r="I300" s="191"/>
      <c r="J300" s="192">
        <f>ROUND(I300*H300,2)</f>
        <v>0</v>
      </c>
      <c r="K300" s="188" t="s">
        <v>1</v>
      </c>
      <c r="L300" s="35"/>
      <c r="M300" s="193" t="s">
        <v>1</v>
      </c>
      <c r="N300" s="194" t="s">
        <v>43</v>
      </c>
      <c r="O300" s="71"/>
      <c r="P300" s="195">
        <f>O300*H300</f>
        <v>0</v>
      </c>
      <c r="Q300" s="195">
        <v>0</v>
      </c>
      <c r="R300" s="195">
        <f>Q300*H300</f>
        <v>0</v>
      </c>
      <c r="S300" s="195">
        <v>0</v>
      </c>
      <c r="T300" s="196">
        <f>S300*H300</f>
        <v>0</v>
      </c>
      <c r="AR300" s="197" t="s">
        <v>141</v>
      </c>
      <c r="AT300" s="197" t="s">
        <v>136</v>
      </c>
      <c r="AU300" s="197" t="s">
        <v>85</v>
      </c>
      <c r="AY300" s="16" t="s">
        <v>134</v>
      </c>
      <c r="BE300" s="198">
        <f>IF(N300="základní",J300,0)</f>
        <v>0</v>
      </c>
      <c r="BF300" s="198">
        <f>IF(N300="snížená",J300,0)</f>
        <v>0</v>
      </c>
      <c r="BG300" s="198">
        <f>IF(N300="zákl. přenesená",J300,0)</f>
        <v>0</v>
      </c>
      <c r="BH300" s="198">
        <f>IF(N300="sníž. přenesená",J300,0)</f>
        <v>0</v>
      </c>
      <c r="BI300" s="198">
        <f>IF(N300="nulová",J300,0)</f>
        <v>0</v>
      </c>
      <c r="BJ300" s="16" t="s">
        <v>83</v>
      </c>
      <c r="BK300" s="198">
        <f>ROUND(I300*H300,2)</f>
        <v>0</v>
      </c>
      <c r="BL300" s="16" t="s">
        <v>141</v>
      </c>
      <c r="BM300" s="197" t="s">
        <v>550</v>
      </c>
    </row>
    <row r="301" s="1" customFormat="1">
      <c r="B301" s="35"/>
      <c r="D301" s="199" t="s">
        <v>143</v>
      </c>
      <c r="F301" s="200" t="s">
        <v>551</v>
      </c>
      <c r="I301" s="125"/>
      <c r="L301" s="35"/>
      <c r="M301" s="201"/>
      <c r="N301" s="71"/>
      <c r="O301" s="71"/>
      <c r="P301" s="71"/>
      <c r="Q301" s="71"/>
      <c r="R301" s="71"/>
      <c r="S301" s="71"/>
      <c r="T301" s="72"/>
      <c r="AT301" s="16" t="s">
        <v>143</v>
      </c>
      <c r="AU301" s="16" t="s">
        <v>85</v>
      </c>
    </row>
    <row r="302" s="1" customFormat="1">
      <c r="B302" s="35"/>
      <c r="D302" s="199" t="s">
        <v>210</v>
      </c>
      <c r="F302" s="202" t="s">
        <v>552</v>
      </c>
      <c r="I302" s="125"/>
      <c r="L302" s="35"/>
      <c r="M302" s="201"/>
      <c r="N302" s="71"/>
      <c r="O302" s="71"/>
      <c r="P302" s="71"/>
      <c r="Q302" s="71"/>
      <c r="R302" s="71"/>
      <c r="S302" s="71"/>
      <c r="T302" s="72"/>
      <c r="AT302" s="16" t="s">
        <v>210</v>
      </c>
      <c r="AU302" s="16" t="s">
        <v>85</v>
      </c>
    </row>
    <row r="303" s="1" customFormat="1" ht="36" customHeight="1">
      <c r="B303" s="185"/>
      <c r="C303" s="186" t="s">
        <v>553</v>
      </c>
      <c r="D303" s="186" t="s">
        <v>136</v>
      </c>
      <c r="E303" s="187" t="s">
        <v>554</v>
      </c>
      <c r="F303" s="188" t="s">
        <v>555</v>
      </c>
      <c r="G303" s="189" t="s">
        <v>284</v>
      </c>
      <c r="H303" s="190">
        <v>1</v>
      </c>
      <c r="I303" s="191"/>
      <c r="J303" s="192">
        <f>ROUND(I303*H303,2)</f>
        <v>0</v>
      </c>
      <c r="K303" s="188" t="s">
        <v>1</v>
      </c>
      <c r="L303" s="35"/>
      <c r="M303" s="193" t="s">
        <v>1</v>
      </c>
      <c r="N303" s="194" t="s">
        <v>43</v>
      </c>
      <c r="O303" s="71"/>
      <c r="P303" s="195">
        <f>O303*H303</f>
        <v>0</v>
      </c>
      <c r="Q303" s="195">
        <v>0</v>
      </c>
      <c r="R303" s="195">
        <f>Q303*H303</f>
        <v>0</v>
      </c>
      <c r="S303" s="195">
        <v>0</v>
      </c>
      <c r="T303" s="196">
        <f>S303*H303</f>
        <v>0</v>
      </c>
      <c r="AR303" s="197" t="s">
        <v>141</v>
      </c>
      <c r="AT303" s="197" t="s">
        <v>136</v>
      </c>
      <c r="AU303" s="197" t="s">
        <v>85</v>
      </c>
      <c r="AY303" s="16" t="s">
        <v>134</v>
      </c>
      <c r="BE303" s="198">
        <f>IF(N303="základní",J303,0)</f>
        <v>0</v>
      </c>
      <c r="BF303" s="198">
        <f>IF(N303="snížená",J303,0)</f>
        <v>0</v>
      </c>
      <c r="BG303" s="198">
        <f>IF(N303="zákl. přenesená",J303,0)</f>
        <v>0</v>
      </c>
      <c r="BH303" s="198">
        <f>IF(N303="sníž. přenesená",J303,0)</f>
        <v>0</v>
      </c>
      <c r="BI303" s="198">
        <f>IF(N303="nulová",J303,0)</f>
        <v>0</v>
      </c>
      <c r="BJ303" s="16" t="s">
        <v>83</v>
      </c>
      <c r="BK303" s="198">
        <f>ROUND(I303*H303,2)</f>
        <v>0</v>
      </c>
      <c r="BL303" s="16" t="s">
        <v>141</v>
      </c>
      <c r="BM303" s="197" t="s">
        <v>556</v>
      </c>
    </row>
    <row r="304" s="1" customFormat="1">
      <c r="B304" s="35"/>
      <c r="D304" s="199" t="s">
        <v>143</v>
      </c>
      <c r="F304" s="200" t="s">
        <v>557</v>
      </c>
      <c r="I304" s="125"/>
      <c r="L304" s="35"/>
      <c r="M304" s="201"/>
      <c r="N304" s="71"/>
      <c r="O304" s="71"/>
      <c r="P304" s="71"/>
      <c r="Q304" s="71"/>
      <c r="R304" s="71"/>
      <c r="S304" s="71"/>
      <c r="T304" s="72"/>
      <c r="AT304" s="16" t="s">
        <v>143</v>
      </c>
      <c r="AU304" s="16" t="s">
        <v>85</v>
      </c>
    </row>
    <row r="305" s="1" customFormat="1" ht="24" customHeight="1">
      <c r="B305" s="185"/>
      <c r="C305" s="186" t="s">
        <v>558</v>
      </c>
      <c r="D305" s="186" t="s">
        <v>136</v>
      </c>
      <c r="E305" s="187" t="s">
        <v>559</v>
      </c>
      <c r="F305" s="188" t="s">
        <v>560</v>
      </c>
      <c r="G305" s="189" t="s">
        <v>284</v>
      </c>
      <c r="H305" s="190">
        <v>1</v>
      </c>
      <c r="I305" s="191"/>
      <c r="J305" s="192">
        <f>ROUND(I305*H305,2)</f>
        <v>0</v>
      </c>
      <c r="K305" s="188" t="s">
        <v>1</v>
      </c>
      <c r="L305" s="35"/>
      <c r="M305" s="193" t="s">
        <v>1</v>
      </c>
      <c r="N305" s="194" t="s">
        <v>43</v>
      </c>
      <c r="O305" s="71"/>
      <c r="P305" s="195">
        <f>O305*H305</f>
        <v>0</v>
      </c>
      <c r="Q305" s="195">
        <v>0</v>
      </c>
      <c r="R305" s="195">
        <f>Q305*H305</f>
        <v>0</v>
      </c>
      <c r="S305" s="195">
        <v>0</v>
      </c>
      <c r="T305" s="196">
        <f>S305*H305</f>
        <v>0</v>
      </c>
      <c r="AR305" s="197" t="s">
        <v>141</v>
      </c>
      <c r="AT305" s="197" t="s">
        <v>136</v>
      </c>
      <c r="AU305" s="197" t="s">
        <v>85</v>
      </c>
      <c r="AY305" s="16" t="s">
        <v>134</v>
      </c>
      <c r="BE305" s="198">
        <f>IF(N305="základní",J305,0)</f>
        <v>0</v>
      </c>
      <c r="BF305" s="198">
        <f>IF(N305="snížená",J305,0)</f>
        <v>0</v>
      </c>
      <c r="BG305" s="198">
        <f>IF(N305="zákl. přenesená",J305,0)</f>
        <v>0</v>
      </c>
      <c r="BH305" s="198">
        <f>IF(N305="sníž. přenesená",J305,0)</f>
        <v>0</v>
      </c>
      <c r="BI305" s="198">
        <f>IF(N305="nulová",J305,0)</f>
        <v>0</v>
      </c>
      <c r="BJ305" s="16" t="s">
        <v>83</v>
      </c>
      <c r="BK305" s="198">
        <f>ROUND(I305*H305,2)</f>
        <v>0</v>
      </c>
      <c r="BL305" s="16" t="s">
        <v>141</v>
      </c>
      <c r="BM305" s="197" t="s">
        <v>561</v>
      </c>
    </row>
    <row r="306" s="1" customFormat="1">
      <c r="B306" s="35"/>
      <c r="D306" s="199" t="s">
        <v>143</v>
      </c>
      <c r="F306" s="200" t="s">
        <v>560</v>
      </c>
      <c r="I306" s="125"/>
      <c r="L306" s="35"/>
      <c r="M306" s="201"/>
      <c r="N306" s="71"/>
      <c r="O306" s="71"/>
      <c r="P306" s="71"/>
      <c r="Q306" s="71"/>
      <c r="R306" s="71"/>
      <c r="S306" s="71"/>
      <c r="T306" s="72"/>
      <c r="AT306" s="16" t="s">
        <v>143</v>
      </c>
      <c r="AU306" s="16" t="s">
        <v>85</v>
      </c>
    </row>
    <row r="307" s="1" customFormat="1" ht="24" customHeight="1">
      <c r="B307" s="185"/>
      <c r="C307" s="186" t="s">
        <v>562</v>
      </c>
      <c r="D307" s="186" t="s">
        <v>136</v>
      </c>
      <c r="E307" s="187" t="s">
        <v>563</v>
      </c>
      <c r="F307" s="188" t="s">
        <v>564</v>
      </c>
      <c r="G307" s="189" t="s">
        <v>284</v>
      </c>
      <c r="H307" s="190">
        <v>1</v>
      </c>
      <c r="I307" s="191"/>
      <c r="J307" s="192">
        <f>ROUND(I307*H307,2)</f>
        <v>0</v>
      </c>
      <c r="K307" s="188" t="s">
        <v>1</v>
      </c>
      <c r="L307" s="35"/>
      <c r="M307" s="193" t="s">
        <v>1</v>
      </c>
      <c r="N307" s="194" t="s">
        <v>43</v>
      </c>
      <c r="O307" s="71"/>
      <c r="P307" s="195">
        <f>O307*H307</f>
        <v>0</v>
      </c>
      <c r="Q307" s="195">
        <v>0</v>
      </c>
      <c r="R307" s="195">
        <f>Q307*H307</f>
        <v>0</v>
      </c>
      <c r="S307" s="195">
        <v>0</v>
      </c>
      <c r="T307" s="196">
        <f>S307*H307</f>
        <v>0</v>
      </c>
      <c r="AR307" s="197" t="s">
        <v>141</v>
      </c>
      <c r="AT307" s="197" t="s">
        <v>136</v>
      </c>
      <c r="AU307" s="197" t="s">
        <v>85</v>
      </c>
      <c r="AY307" s="16" t="s">
        <v>134</v>
      </c>
      <c r="BE307" s="198">
        <f>IF(N307="základní",J307,0)</f>
        <v>0</v>
      </c>
      <c r="BF307" s="198">
        <f>IF(N307="snížená",J307,0)</f>
        <v>0</v>
      </c>
      <c r="BG307" s="198">
        <f>IF(N307="zákl. přenesená",J307,0)</f>
        <v>0</v>
      </c>
      <c r="BH307" s="198">
        <f>IF(N307="sníž. přenesená",J307,0)</f>
        <v>0</v>
      </c>
      <c r="BI307" s="198">
        <f>IF(N307="nulová",J307,0)</f>
        <v>0</v>
      </c>
      <c r="BJ307" s="16" t="s">
        <v>83</v>
      </c>
      <c r="BK307" s="198">
        <f>ROUND(I307*H307,2)</f>
        <v>0</v>
      </c>
      <c r="BL307" s="16" t="s">
        <v>141</v>
      </c>
      <c r="BM307" s="197" t="s">
        <v>565</v>
      </c>
    </row>
    <row r="308" s="1" customFormat="1">
      <c r="B308" s="35"/>
      <c r="D308" s="199" t="s">
        <v>143</v>
      </c>
      <c r="F308" s="200" t="s">
        <v>564</v>
      </c>
      <c r="I308" s="125"/>
      <c r="L308" s="35"/>
      <c r="M308" s="201"/>
      <c r="N308" s="71"/>
      <c r="O308" s="71"/>
      <c r="P308" s="71"/>
      <c r="Q308" s="71"/>
      <c r="R308" s="71"/>
      <c r="S308" s="71"/>
      <c r="T308" s="72"/>
      <c r="AT308" s="16" t="s">
        <v>143</v>
      </c>
      <c r="AU308" s="16" t="s">
        <v>85</v>
      </c>
    </row>
    <row r="309" s="1" customFormat="1">
      <c r="B309" s="35"/>
      <c r="D309" s="199" t="s">
        <v>210</v>
      </c>
      <c r="F309" s="202" t="s">
        <v>566</v>
      </c>
      <c r="I309" s="125"/>
      <c r="L309" s="35"/>
      <c r="M309" s="201"/>
      <c r="N309" s="71"/>
      <c r="O309" s="71"/>
      <c r="P309" s="71"/>
      <c r="Q309" s="71"/>
      <c r="R309" s="71"/>
      <c r="S309" s="71"/>
      <c r="T309" s="72"/>
      <c r="AT309" s="16" t="s">
        <v>210</v>
      </c>
      <c r="AU309" s="16" t="s">
        <v>85</v>
      </c>
    </row>
    <row r="310" s="1" customFormat="1" ht="36" customHeight="1">
      <c r="B310" s="185"/>
      <c r="C310" s="186" t="s">
        <v>100</v>
      </c>
      <c r="D310" s="186" t="s">
        <v>136</v>
      </c>
      <c r="E310" s="187" t="s">
        <v>567</v>
      </c>
      <c r="F310" s="188" t="s">
        <v>568</v>
      </c>
      <c r="G310" s="189" t="s">
        <v>284</v>
      </c>
      <c r="H310" s="190">
        <v>1</v>
      </c>
      <c r="I310" s="191"/>
      <c r="J310" s="192">
        <f>ROUND(I310*H310,2)</f>
        <v>0</v>
      </c>
      <c r="K310" s="188" t="s">
        <v>1</v>
      </c>
      <c r="L310" s="35"/>
      <c r="M310" s="193" t="s">
        <v>1</v>
      </c>
      <c r="N310" s="194" t="s">
        <v>43</v>
      </c>
      <c r="O310" s="71"/>
      <c r="P310" s="195">
        <f>O310*H310</f>
        <v>0</v>
      </c>
      <c r="Q310" s="195">
        <v>0</v>
      </c>
      <c r="R310" s="195">
        <f>Q310*H310</f>
        <v>0</v>
      </c>
      <c r="S310" s="195">
        <v>0</v>
      </c>
      <c r="T310" s="196">
        <f>S310*H310</f>
        <v>0</v>
      </c>
      <c r="AR310" s="197" t="s">
        <v>141</v>
      </c>
      <c r="AT310" s="197" t="s">
        <v>136</v>
      </c>
      <c r="AU310" s="197" t="s">
        <v>85</v>
      </c>
      <c r="AY310" s="16" t="s">
        <v>134</v>
      </c>
      <c r="BE310" s="198">
        <f>IF(N310="základní",J310,0)</f>
        <v>0</v>
      </c>
      <c r="BF310" s="198">
        <f>IF(N310="snížená",J310,0)</f>
        <v>0</v>
      </c>
      <c r="BG310" s="198">
        <f>IF(N310="zákl. přenesená",J310,0)</f>
        <v>0</v>
      </c>
      <c r="BH310" s="198">
        <f>IF(N310="sníž. přenesená",J310,0)</f>
        <v>0</v>
      </c>
      <c r="BI310" s="198">
        <f>IF(N310="nulová",J310,0)</f>
        <v>0</v>
      </c>
      <c r="BJ310" s="16" t="s">
        <v>83</v>
      </c>
      <c r="BK310" s="198">
        <f>ROUND(I310*H310,2)</f>
        <v>0</v>
      </c>
      <c r="BL310" s="16" t="s">
        <v>141</v>
      </c>
      <c r="BM310" s="197" t="s">
        <v>569</v>
      </c>
    </row>
    <row r="311" s="1" customFormat="1">
      <c r="B311" s="35"/>
      <c r="D311" s="199" t="s">
        <v>143</v>
      </c>
      <c r="F311" s="200" t="s">
        <v>568</v>
      </c>
      <c r="I311" s="125"/>
      <c r="L311" s="35"/>
      <c r="M311" s="201"/>
      <c r="N311" s="71"/>
      <c r="O311" s="71"/>
      <c r="P311" s="71"/>
      <c r="Q311" s="71"/>
      <c r="R311" s="71"/>
      <c r="S311" s="71"/>
      <c r="T311" s="72"/>
      <c r="AT311" s="16" t="s">
        <v>143</v>
      </c>
      <c r="AU311" s="16" t="s">
        <v>85</v>
      </c>
    </row>
    <row r="312" s="1" customFormat="1" ht="24" customHeight="1">
      <c r="B312" s="185"/>
      <c r="C312" s="186" t="s">
        <v>570</v>
      </c>
      <c r="D312" s="186" t="s">
        <v>136</v>
      </c>
      <c r="E312" s="187" t="s">
        <v>571</v>
      </c>
      <c r="F312" s="188" t="s">
        <v>572</v>
      </c>
      <c r="G312" s="189" t="s">
        <v>284</v>
      </c>
      <c r="H312" s="190">
        <v>1</v>
      </c>
      <c r="I312" s="191"/>
      <c r="J312" s="192">
        <f>ROUND(I312*H312,2)</f>
        <v>0</v>
      </c>
      <c r="K312" s="188" t="s">
        <v>1</v>
      </c>
      <c r="L312" s="35"/>
      <c r="M312" s="193" t="s">
        <v>1</v>
      </c>
      <c r="N312" s="194" t="s">
        <v>43</v>
      </c>
      <c r="O312" s="71"/>
      <c r="P312" s="195">
        <f>O312*H312</f>
        <v>0</v>
      </c>
      <c r="Q312" s="195">
        <v>0</v>
      </c>
      <c r="R312" s="195">
        <f>Q312*H312</f>
        <v>0</v>
      </c>
      <c r="S312" s="195">
        <v>0</v>
      </c>
      <c r="T312" s="196">
        <f>S312*H312</f>
        <v>0</v>
      </c>
      <c r="AR312" s="197" t="s">
        <v>141</v>
      </c>
      <c r="AT312" s="197" t="s">
        <v>136</v>
      </c>
      <c r="AU312" s="197" t="s">
        <v>85</v>
      </c>
      <c r="AY312" s="16" t="s">
        <v>134</v>
      </c>
      <c r="BE312" s="198">
        <f>IF(N312="základní",J312,0)</f>
        <v>0</v>
      </c>
      <c r="BF312" s="198">
        <f>IF(N312="snížená",J312,0)</f>
        <v>0</v>
      </c>
      <c r="BG312" s="198">
        <f>IF(N312="zákl. přenesená",J312,0)</f>
        <v>0</v>
      </c>
      <c r="BH312" s="198">
        <f>IF(N312="sníž. přenesená",J312,0)</f>
        <v>0</v>
      </c>
      <c r="BI312" s="198">
        <f>IF(N312="nulová",J312,0)</f>
        <v>0</v>
      </c>
      <c r="BJ312" s="16" t="s">
        <v>83</v>
      </c>
      <c r="BK312" s="198">
        <f>ROUND(I312*H312,2)</f>
        <v>0</v>
      </c>
      <c r="BL312" s="16" t="s">
        <v>141</v>
      </c>
      <c r="BM312" s="197" t="s">
        <v>573</v>
      </c>
    </row>
    <row r="313" s="1" customFormat="1">
      <c r="B313" s="35"/>
      <c r="D313" s="199" t="s">
        <v>143</v>
      </c>
      <c r="F313" s="200" t="s">
        <v>572</v>
      </c>
      <c r="I313" s="125"/>
      <c r="L313" s="35"/>
      <c r="M313" s="230"/>
      <c r="N313" s="231"/>
      <c r="O313" s="231"/>
      <c r="P313" s="231"/>
      <c r="Q313" s="231"/>
      <c r="R313" s="231"/>
      <c r="S313" s="231"/>
      <c r="T313" s="232"/>
      <c r="AT313" s="16" t="s">
        <v>143</v>
      </c>
      <c r="AU313" s="16" t="s">
        <v>85</v>
      </c>
    </row>
    <row r="314" s="1" customFormat="1" ht="6.96" customHeight="1">
      <c r="B314" s="54"/>
      <c r="C314" s="55"/>
      <c r="D314" s="55"/>
      <c r="E314" s="55"/>
      <c r="F314" s="55"/>
      <c r="G314" s="55"/>
      <c r="H314" s="55"/>
      <c r="I314" s="146"/>
      <c r="J314" s="55"/>
      <c r="K314" s="55"/>
      <c r="L314" s="35"/>
    </row>
  </sheetData>
  <autoFilter ref="C130:K313"/>
  <mergeCells count="12">
    <mergeCell ref="E7:H7"/>
    <mergeCell ref="E9:H9"/>
    <mergeCell ref="E11:H11"/>
    <mergeCell ref="E20:H20"/>
    <mergeCell ref="E29:H29"/>
    <mergeCell ref="E85:H85"/>
    <mergeCell ref="E87:H87"/>
    <mergeCell ref="E89:H89"/>
    <mergeCell ref="E119:H119"/>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REGIO11-KROS1\kros1</dc:creator>
  <cp:lastModifiedBy>REGIO11-KROS1\kros1</cp:lastModifiedBy>
  <dcterms:created xsi:type="dcterms:W3CDTF">2019-03-13T07:23:49Z</dcterms:created>
  <dcterms:modified xsi:type="dcterms:W3CDTF">2019-03-13T07:23:51Z</dcterms:modified>
</cp:coreProperties>
</file>